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9035" windowHeight="9975" activeTab="3"/>
  </bookViews>
  <sheets>
    <sheet name="Raw Data" sheetId="1" r:id="rId1"/>
    <sheet name="Final" sheetId="2" r:id="rId2"/>
    <sheet name="S4931" sheetId="3" r:id="rId3"/>
    <sheet name="S4930" sheetId="4" r:id="rId4"/>
  </sheets>
  <calcPr calcId="145621"/>
</workbook>
</file>

<file path=xl/calcChain.xml><?xml version="1.0" encoding="utf-8"?>
<calcChain xmlns="http://schemas.openxmlformats.org/spreadsheetml/2006/main">
  <c r="E8" i="4" l="1"/>
  <c r="E7" i="4"/>
  <c r="E6" i="4"/>
  <c r="E5" i="4"/>
  <c r="E4" i="4"/>
  <c r="E3" i="4"/>
  <c r="E2" i="4"/>
  <c r="E8" i="3"/>
  <c r="E7" i="3"/>
  <c r="E6" i="3"/>
  <c r="E5" i="3"/>
  <c r="E4" i="3"/>
  <c r="E3" i="3"/>
  <c r="E2" i="3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4" i="1"/>
  <c r="D8" i="4"/>
  <c r="D7" i="4"/>
  <c r="D6" i="4"/>
  <c r="D5" i="4"/>
  <c r="D4" i="4"/>
  <c r="D8" i="3"/>
  <c r="D7" i="3"/>
  <c r="D6" i="3"/>
  <c r="D5" i="3"/>
  <c r="D4" i="3"/>
  <c r="P5" i="1" l="1"/>
  <c r="R5" i="1" s="1"/>
  <c r="P6" i="1"/>
  <c r="R6" i="1" s="1"/>
  <c r="P7" i="1"/>
  <c r="R7" i="1" s="1"/>
  <c r="P8" i="1"/>
  <c r="R8" i="1" s="1"/>
  <c r="P9" i="1"/>
  <c r="R9" i="1" s="1"/>
  <c r="P10" i="1"/>
  <c r="R10" i="1" s="1"/>
  <c r="P11" i="1"/>
  <c r="R11" i="1" s="1"/>
  <c r="P12" i="1"/>
  <c r="R12" i="1" s="1"/>
  <c r="P13" i="1"/>
  <c r="R13" i="1" s="1"/>
  <c r="P14" i="1"/>
  <c r="R14" i="1" s="1"/>
  <c r="P15" i="1"/>
  <c r="R15" i="1" s="1"/>
  <c r="P16" i="1"/>
  <c r="R16" i="1" s="1"/>
  <c r="P17" i="1"/>
  <c r="R17" i="1" s="1"/>
  <c r="P18" i="1"/>
  <c r="R18" i="1" s="1"/>
  <c r="P19" i="1"/>
  <c r="R19" i="1" s="1"/>
  <c r="P20" i="1"/>
  <c r="R20" i="1" s="1"/>
  <c r="P21" i="1"/>
  <c r="R21" i="1" s="1"/>
  <c r="P22" i="1"/>
  <c r="R22" i="1" s="1"/>
  <c r="P23" i="1"/>
  <c r="R23" i="1" s="1"/>
  <c r="P24" i="1"/>
  <c r="R24" i="1" s="1"/>
  <c r="P25" i="1"/>
  <c r="R25" i="1" s="1"/>
  <c r="P26" i="1"/>
  <c r="R26" i="1" s="1"/>
  <c r="P27" i="1"/>
  <c r="R27" i="1" s="1"/>
  <c r="P28" i="1"/>
  <c r="R28" i="1" s="1"/>
  <c r="P29" i="1"/>
  <c r="R29" i="1" s="1"/>
  <c r="P30" i="1"/>
  <c r="R30" i="1" s="1"/>
  <c r="P31" i="1"/>
  <c r="R31" i="1" s="1"/>
  <c r="P32" i="1"/>
  <c r="R32" i="1" s="1"/>
  <c r="P33" i="1"/>
  <c r="R33" i="1" s="1"/>
  <c r="P34" i="1"/>
  <c r="R34" i="1" s="1"/>
  <c r="P35" i="1"/>
  <c r="R35" i="1" s="1"/>
  <c r="P36" i="1"/>
  <c r="R36" i="1" s="1"/>
  <c r="P37" i="1"/>
  <c r="R37" i="1" s="1"/>
  <c r="P38" i="1"/>
  <c r="R38" i="1" s="1"/>
  <c r="P39" i="1"/>
  <c r="R39" i="1" s="1"/>
  <c r="P40" i="1"/>
  <c r="R40" i="1" s="1"/>
  <c r="P41" i="1"/>
  <c r="R41" i="1" s="1"/>
  <c r="P42" i="1"/>
  <c r="R42" i="1" s="1"/>
  <c r="P43" i="1"/>
  <c r="R43" i="1" s="1"/>
  <c r="P44" i="1"/>
  <c r="R44" i="1" s="1"/>
  <c r="P45" i="1"/>
  <c r="R45" i="1" s="1"/>
  <c r="P46" i="1"/>
  <c r="R46" i="1" s="1"/>
  <c r="P47" i="1"/>
  <c r="R47" i="1" s="1"/>
  <c r="P48" i="1"/>
  <c r="R48" i="1" s="1"/>
  <c r="P49" i="1"/>
  <c r="R49" i="1" s="1"/>
  <c r="P4" i="1"/>
  <c r="R4" i="1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4" i="1"/>
  <c r="L5" i="1"/>
  <c r="Q5" i="1" s="1"/>
  <c r="S5" i="1" s="1"/>
  <c r="L6" i="1"/>
  <c r="Q6" i="1" s="1"/>
  <c r="S6" i="1" s="1"/>
  <c r="L7" i="1"/>
  <c r="Q7" i="1" s="1"/>
  <c r="S7" i="1" s="1"/>
  <c r="L8" i="1"/>
  <c r="Q8" i="1" s="1"/>
  <c r="L9" i="1"/>
  <c r="Q9" i="1" s="1"/>
  <c r="L10" i="1"/>
  <c r="Q10" i="1" s="1"/>
  <c r="S10" i="1" s="1"/>
  <c r="L11" i="1"/>
  <c r="Q11" i="1" s="1"/>
  <c r="S11" i="1" s="1"/>
  <c r="L12" i="1"/>
  <c r="Q12" i="1" s="1"/>
  <c r="L13" i="1"/>
  <c r="Q13" i="1" s="1"/>
  <c r="L14" i="1"/>
  <c r="Q14" i="1" s="1"/>
  <c r="S14" i="1" s="1"/>
  <c r="L15" i="1"/>
  <c r="Q15" i="1" s="1"/>
  <c r="S15" i="1" s="1"/>
  <c r="L16" i="1"/>
  <c r="Q16" i="1" s="1"/>
  <c r="S16" i="1" s="1"/>
  <c r="L17" i="1"/>
  <c r="Q17" i="1" s="1"/>
  <c r="S17" i="1" s="1"/>
  <c r="L18" i="1"/>
  <c r="Q18" i="1" s="1"/>
  <c r="S18" i="1" s="1"/>
  <c r="L19" i="1"/>
  <c r="Q19" i="1" s="1"/>
  <c r="S19" i="1" s="1"/>
  <c r="L20" i="1"/>
  <c r="Q20" i="1" s="1"/>
  <c r="L21" i="1"/>
  <c r="Q21" i="1" s="1"/>
  <c r="L22" i="1"/>
  <c r="Q22" i="1" s="1"/>
  <c r="S22" i="1" s="1"/>
  <c r="L23" i="1"/>
  <c r="Q23" i="1" s="1"/>
  <c r="S23" i="1" s="1"/>
  <c r="L24" i="1"/>
  <c r="Q24" i="1" s="1"/>
  <c r="S24" i="1" s="1"/>
  <c r="L25" i="1"/>
  <c r="Q25" i="1" s="1"/>
  <c r="S25" i="1" s="1"/>
  <c r="L26" i="1"/>
  <c r="Q26" i="1" s="1"/>
  <c r="S26" i="1" s="1"/>
  <c r="L27" i="1"/>
  <c r="Q27" i="1" s="1"/>
  <c r="S27" i="1" s="1"/>
  <c r="L28" i="1"/>
  <c r="Q28" i="1" s="1"/>
  <c r="S28" i="1" s="1"/>
  <c r="L29" i="1"/>
  <c r="Q29" i="1" s="1"/>
  <c r="S29" i="1" s="1"/>
  <c r="L30" i="1"/>
  <c r="Q30" i="1" s="1"/>
  <c r="L31" i="1"/>
  <c r="Q31" i="1" s="1"/>
  <c r="L32" i="1"/>
  <c r="Q32" i="1" s="1"/>
  <c r="S32" i="1" s="1"/>
  <c r="L33" i="1"/>
  <c r="Q33" i="1" s="1"/>
  <c r="S33" i="1" s="1"/>
  <c r="L34" i="1"/>
  <c r="Q34" i="1" s="1"/>
  <c r="S34" i="1" s="1"/>
  <c r="L35" i="1"/>
  <c r="Q35" i="1" s="1"/>
  <c r="S35" i="1" s="1"/>
  <c r="L36" i="1"/>
  <c r="Q36" i="1" s="1"/>
  <c r="S36" i="1" s="1"/>
  <c r="L37" i="1"/>
  <c r="Q37" i="1" s="1"/>
  <c r="S37" i="1" s="1"/>
  <c r="L38" i="1"/>
  <c r="Q38" i="1" s="1"/>
  <c r="S38" i="1" s="1"/>
  <c r="L39" i="1"/>
  <c r="Q39" i="1" s="1"/>
  <c r="S39" i="1" s="1"/>
  <c r="L40" i="1"/>
  <c r="Q40" i="1" s="1"/>
  <c r="L41" i="1"/>
  <c r="Q41" i="1" s="1"/>
  <c r="L42" i="1"/>
  <c r="Q42" i="1" s="1"/>
  <c r="S42" i="1" s="1"/>
  <c r="L43" i="1"/>
  <c r="Q43" i="1" s="1"/>
  <c r="S43" i="1" s="1"/>
  <c r="L44" i="1"/>
  <c r="Q44" i="1" s="1"/>
  <c r="S44" i="1" s="1"/>
  <c r="L45" i="1"/>
  <c r="Q45" i="1" s="1"/>
  <c r="S45" i="1" s="1"/>
  <c r="L46" i="1"/>
  <c r="Q46" i="1" s="1"/>
  <c r="S46" i="1" s="1"/>
  <c r="L47" i="1"/>
  <c r="Q47" i="1" s="1"/>
  <c r="S47" i="1" s="1"/>
  <c r="L48" i="1"/>
  <c r="Q48" i="1" s="1"/>
  <c r="S48" i="1" s="1"/>
  <c r="L49" i="1"/>
  <c r="Q49" i="1" s="1"/>
  <c r="S49" i="1" s="1"/>
  <c r="L4" i="1"/>
  <c r="Q4" i="1" s="1"/>
  <c r="S4" i="1" s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4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H4" i="1"/>
  <c r="G4" i="1"/>
  <c r="B10" i="2" l="1"/>
  <c r="S40" i="1"/>
  <c r="B9" i="2"/>
  <c r="D9" i="2" s="1"/>
  <c r="S30" i="1"/>
  <c r="B8" i="2"/>
  <c r="S20" i="1"/>
  <c r="B7" i="2"/>
  <c r="D7" i="2" s="1"/>
  <c r="S12" i="1"/>
  <c r="B6" i="2"/>
  <c r="S8" i="1"/>
  <c r="D6" i="2" s="1"/>
  <c r="C10" i="2"/>
  <c r="C9" i="2"/>
  <c r="C8" i="2"/>
  <c r="C7" i="2"/>
  <c r="C6" i="2"/>
  <c r="H10" i="2"/>
  <c r="S41" i="1"/>
  <c r="H9" i="2"/>
  <c r="S31" i="1"/>
  <c r="H8" i="2"/>
  <c r="S21" i="1"/>
  <c r="H7" i="2"/>
  <c r="S13" i="1"/>
  <c r="H6" i="2"/>
  <c r="S9" i="1"/>
  <c r="I10" i="2"/>
  <c r="I9" i="2"/>
  <c r="I8" i="2"/>
  <c r="I7" i="2"/>
  <c r="I6" i="2"/>
  <c r="J6" i="2" l="1"/>
  <c r="J7" i="2"/>
  <c r="J8" i="2"/>
  <c r="J9" i="2"/>
  <c r="J10" i="2"/>
  <c r="D8" i="2"/>
  <c r="D10" i="2"/>
</calcChain>
</file>

<file path=xl/sharedStrings.xml><?xml version="1.0" encoding="utf-8"?>
<sst xmlns="http://schemas.openxmlformats.org/spreadsheetml/2006/main" count="175" uniqueCount="130">
  <si>
    <t>**Scale Calibrated on 11/18/09</t>
  </si>
  <si>
    <t>Filter #</t>
  </si>
  <si>
    <t>Core Label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</si>
  <si>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</si>
  <si>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</si>
  <si>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</si>
  <si>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</si>
  <si>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</si>
  <si>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</si>
  <si>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</si>
  <si>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</si>
  <si>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(mg/L)</t>
  </si>
  <si>
    <t>Sample (103 deg C)</t>
  </si>
  <si>
    <t>TSS</t>
  </si>
  <si>
    <t>TFS</t>
  </si>
  <si>
    <t>TVS</t>
  </si>
  <si>
    <t>Bottle Label</t>
  </si>
  <si>
    <t>Tray Prep (103-105 and 550 deg C)</t>
  </si>
  <si>
    <t>Dry Wt 2</t>
  </si>
  <si>
    <t xml:space="preserve">Dry Wt 2 </t>
  </si>
  <si>
    <t>Tau</t>
  </si>
  <si>
    <t>Sample:</t>
  </si>
  <si>
    <t>diff</t>
  </si>
  <si>
    <t>Sampled on:</t>
  </si>
  <si>
    <t>10K025</t>
  </si>
  <si>
    <t>10L000</t>
  </si>
  <si>
    <t>10L001</t>
  </si>
  <si>
    <t>10L002</t>
  </si>
  <si>
    <t>10L003</t>
  </si>
  <si>
    <t>10L004</t>
  </si>
  <si>
    <t>10L005</t>
  </si>
  <si>
    <t>10L006</t>
  </si>
  <si>
    <t>10L007</t>
  </si>
  <si>
    <t>10L008</t>
  </si>
  <si>
    <t>10L009</t>
  </si>
  <si>
    <t>10L010</t>
  </si>
  <si>
    <t>10L011</t>
  </si>
  <si>
    <t>10L012</t>
  </si>
  <si>
    <t>10L013</t>
  </si>
  <si>
    <t>10L014</t>
  </si>
  <si>
    <t>10L015</t>
  </si>
  <si>
    <t>10L016</t>
  </si>
  <si>
    <t>10L017</t>
  </si>
  <si>
    <t>10L018</t>
  </si>
  <si>
    <t>10L019</t>
  </si>
  <si>
    <t>10L020</t>
  </si>
  <si>
    <t>10L021</t>
  </si>
  <si>
    <t>10L022</t>
  </si>
  <si>
    <t>10L023</t>
  </si>
  <si>
    <t>10L024</t>
  </si>
  <si>
    <t>10LN001</t>
  </si>
  <si>
    <t>10LN002</t>
  </si>
  <si>
    <t>10LN003</t>
  </si>
  <si>
    <t>10LN004</t>
  </si>
  <si>
    <t>10LN005</t>
  </si>
  <si>
    <t>10LN006</t>
  </si>
  <si>
    <t>10LN007</t>
  </si>
  <si>
    <t>10LN008</t>
  </si>
  <si>
    <t>10LN010</t>
  </si>
  <si>
    <t>10LN011</t>
  </si>
  <si>
    <t>10LN012</t>
  </si>
  <si>
    <t>10LN014</t>
  </si>
  <si>
    <t>10LN015</t>
  </si>
  <si>
    <t>10LN017</t>
  </si>
  <si>
    <t>10LN018</t>
  </si>
  <si>
    <t>10LN019</t>
  </si>
  <si>
    <t>10LN020</t>
  </si>
  <si>
    <t>10LN021</t>
  </si>
  <si>
    <t>A1</t>
  </si>
  <si>
    <t>B1</t>
  </si>
  <si>
    <t>A2</t>
  </si>
  <si>
    <t>B2</t>
  </si>
  <si>
    <t>A3</t>
  </si>
  <si>
    <t>B3</t>
  </si>
  <si>
    <t>A4</t>
  </si>
  <si>
    <t>B4</t>
  </si>
  <si>
    <t>A5</t>
  </si>
  <si>
    <t>B5</t>
  </si>
  <si>
    <t>A6</t>
  </si>
  <si>
    <t>B6</t>
  </si>
  <si>
    <t>A7</t>
  </si>
  <si>
    <t>B7</t>
  </si>
  <si>
    <t>A8</t>
  </si>
  <si>
    <t>B8</t>
  </si>
  <si>
    <t>A9</t>
  </si>
  <si>
    <t>B9</t>
  </si>
  <si>
    <t>A10</t>
  </si>
  <si>
    <t>B11</t>
  </si>
  <si>
    <t>A11</t>
  </si>
  <si>
    <t>B10</t>
  </si>
  <si>
    <t>A12</t>
  </si>
  <si>
    <t>B12</t>
  </si>
  <si>
    <t>A13</t>
  </si>
  <si>
    <t>B13</t>
  </si>
  <si>
    <t>A14</t>
  </si>
  <si>
    <t>B14</t>
  </si>
  <si>
    <t>A15</t>
  </si>
  <si>
    <t>B15</t>
  </si>
  <si>
    <t>A16</t>
  </si>
  <si>
    <t>B16</t>
  </si>
  <si>
    <t>A17</t>
  </si>
  <si>
    <t>B17</t>
  </si>
  <si>
    <t>A18</t>
  </si>
  <si>
    <t>B18</t>
  </si>
  <si>
    <t>A19</t>
  </si>
  <si>
    <t>B19</t>
  </si>
  <si>
    <t>A20</t>
  </si>
  <si>
    <t>B20</t>
  </si>
  <si>
    <t>A21</t>
  </si>
  <si>
    <t>10LN016**TOP OF # 16 RIPPED OFF</t>
  </si>
  <si>
    <t>B21</t>
  </si>
  <si>
    <t>10LN009**TOP OF #9 RIPPED</t>
  </si>
  <si>
    <t>Sample:4931</t>
  </si>
  <si>
    <t>step</t>
  </si>
  <si>
    <t>tb (Pa)</t>
  </si>
  <si>
    <t>bottle_ID</t>
  </si>
  <si>
    <t>Tot. Vol. (ml)</t>
  </si>
  <si>
    <t>sed mass (g)</t>
  </si>
  <si>
    <t>Regular(0) or Subsample(1)</t>
  </si>
  <si>
    <t>A3/A4</t>
  </si>
  <si>
    <t>B3/B4</t>
  </si>
  <si>
    <t>A5/A6/A7/A8</t>
  </si>
  <si>
    <t>A9/A10/A11/A12/A13</t>
  </si>
  <si>
    <t>A14/B15/A16/A17/A18</t>
  </si>
  <si>
    <t>A19/A20/A21/A15/A14</t>
  </si>
  <si>
    <t>B5/B6/B7/B8</t>
  </si>
  <si>
    <t>B9/B10/B11/B12/B13</t>
  </si>
  <si>
    <t>B14/B15/B16/B17/B18</t>
  </si>
  <si>
    <t>B19/B20/B21/B15/B14</t>
  </si>
  <si>
    <t>WGT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</si>
</sst>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0" fillId="0" borderId="8" xfId="0" applyBorder="1"/>
    <xf numFmtId="0" fontId="1" fillId="0" borderId="9" xfId="0" applyFont="1" applyBorder="1"/>
    <xf numFmtId="0" fontId="1" fillId="0" borderId="8" xfId="0" applyFont="1" applyBorder="1"/>
    <xf numFmtId="0" fontId="1" fillId="0" borderId="10" xfId="0" applyFont="1" applyBorder="1"/>
    <xf numFmtId="164" fontId="0" fillId="0" borderId="0" xfId="0" applyNumberFormat="1"/>
    <xf numFmtId="164" fontId="0" fillId="0" borderId="1" xfId="0" applyNumberFormat="1" applyBorder="1"/>
    <xf numFmtId="164" fontId="0" fillId="0" borderId="0" xfId="0" applyNumberFormat="1" applyFill="1" applyBorder="1"/>
    <xf numFmtId="164" fontId="0" fillId="0" borderId="0" xfId="0" applyNumberFormat="1" applyBorder="1"/>
    <xf numFmtId="2" fontId="0" fillId="0" borderId="0" xfId="0" applyNumberFormat="1" applyBorder="1"/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2" fontId="0" fillId="0" borderId="3" xfId="0" applyNumberFormat="1" applyBorder="1"/>
    <xf numFmtId="14" fontId="0" fillId="0" borderId="0" xfId="0" applyNumberFormat="1"/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topLeftCell="A28" workbookViewId="0">
      <selection activeCell="P1" sqref="D1:P1048576"/>
    </sheetView>
  </sheetViews>
  <sheetFormatPr defaultRowHeight="15" x14ac:dyDescent="0.25"/>
  <cols>
    <col min="1" max="1" width="31.85546875" bestFit="1" customWidth="1"/>
    <col min="2" max="2" width="10.28515625" customWidth="1"/>
    <col min="3" max="3" width="11.5703125" style="1" customWidth="1"/>
    <col min="4" max="4" width="14" style="4" hidden="1" customWidth="1"/>
    <col min="5" max="7" width="14" style="9" hidden="1" customWidth="1"/>
    <col min="8" max="8" width="16.5703125" style="4" hidden="1" customWidth="1"/>
    <col min="9" max="9" width="18" hidden="1" customWidth="1"/>
    <col min="10" max="10" width="10" hidden="1" customWidth="1"/>
    <col min="11" max="11" width="9.140625" hidden="1" customWidth="1"/>
    <col min="12" max="12" width="9.140625" style="4" hidden="1" customWidth="1"/>
    <col min="13" max="14" width="9.140625" hidden="1" customWidth="1"/>
    <col min="15" max="15" width="9.140625" style="9" hidden="1" customWidth="1"/>
    <col min="16" max="16" width="9.140625" style="4" hidden="1" customWidth="1"/>
    <col min="18" max="18" width="12.42578125" bestFit="1" customWidth="1"/>
  </cols>
  <sheetData>
    <row r="1" spans="1:21" x14ac:dyDescent="0.25">
      <c r="A1" s="5" t="s">
        <v>0</v>
      </c>
      <c r="B1" s="5"/>
      <c r="C1" s="5"/>
      <c r="D1" s="3"/>
      <c r="E1" s="8" t="s">
        <v>17</v>
      </c>
      <c r="F1" s="11"/>
      <c r="G1" s="11"/>
      <c r="H1" s="3"/>
      <c r="I1" s="2" t="s">
        <v>12</v>
      </c>
      <c r="J1" s="2"/>
      <c r="K1" s="2"/>
      <c r="L1" s="3"/>
      <c r="M1" s="2" t="s">
        <v>8</v>
      </c>
      <c r="N1" s="2"/>
      <c r="O1" s="2"/>
      <c r="Q1" s="2"/>
      <c r="R1" s="2"/>
      <c r="S1" s="2"/>
    </row>
    <row r="2" spans="1:21" x14ac:dyDescent="0.25">
      <c r="A2" s="2" t="s">
        <v>23</v>
      </c>
      <c r="B2" s="2" t="s">
        <v>2</v>
      </c>
      <c r="C2" s="2" t="s">
        <v>16</v>
      </c>
      <c r="D2" s="3" t="s">
        <v>3</v>
      </c>
      <c r="E2" s="8" t="s">
        <v>18</v>
      </c>
      <c r="F2" s="11" t="s">
        <v>19</v>
      </c>
      <c r="G2" s="11" t="s">
        <v>22</v>
      </c>
      <c r="H2" s="3" t="s">
        <v>4</v>
      </c>
      <c r="I2" s="2" t="s">
        <v>9</v>
      </c>
      <c r="J2" s="2" t="s">
        <v>10</v>
      </c>
      <c r="K2" s="2" t="s">
        <v>5</v>
      </c>
      <c r="L2" s="3" t="s">
        <v>4</v>
      </c>
      <c r="M2" s="2" t="s">
        <v>9</v>
      </c>
      <c r="N2" s="2" t="s">
        <v>10</v>
      </c>
      <c r="O2" s="2" t="s">
        <v>5</v>
      </c>
      <c r="P2" s="3" t="s">
        <v>4</v>
      </c>
      <c r="Q2" s="2" t="s">
        <v>13</v>
      </c>
      <c r="R2" s="2" t="s">
        <v>14</v>
      </c>
      <c r="S2" s="2" t="s">
        <v>15</v>
      </c>
      <c r="U2" s="29" t="s">
        <v>129</v>
      </c>
    </row>
    <row r="3" spans="1:21" s="10" customFormat="1" x14ac:dyDescent="0.25">
      <c r="A3" s="6" t="s">
        <v>1</v>
      </c>
      <c r="B3" s="6"/>
      <c r="C3" s="6"/>
      <c r="D3" s="7" t="s">
        <v>6</v>
      </c>
      <c r="E3" s="18" t="s">
        <v>7</v>
      </c>
      <c r="F3" s="6" t="s">
        <v>7</v>
      </c>
      <c r="G3" s="6" t="s">
        <v>7</v>
      </c>
      <c r="H3" s="7" t="s">
        <v>7</v>
      </c>
      <c r="I3" s="6" t="s">
        <v>7</v>
      </c>
      <c r="J3" s="6" t="s">
        <v>7</v>
      </c>
      <c r="K3" s="6" t="s">
        <v>7</v>
      </c>
      <c r="L3" s="7" t="s">
        <v>7</v>
      </c>
      <c r="M3" s="6" t="s">
        <v>7</v>
      </c>
      <c r="N3" s="6" t="s">
        <v>7</v>
      </c>
      <c r="O3" s="6" t="s">
        <v>7</v>
      </c>
      <c r="P3" s="7" t="s">
        <v>7</v>
      </c>
      <c r="Q3" s="6" t="s">
        <v>11</v>
      </c>
      <c r="R3" s="6" t="s">
        <v>11</v>
      </c>
      <c r="S3" s="6" t="s">
        <v>11</v>
      </c>
    </row>
    <row r="4" spans="1:21" x14ac:dyDescent="0.25">
      <c r="A4" s="1" t="s">
        <v>24</v>
      </c>
      <c r="B4">
        <v>4931</v>
      </c>
      <c r="C4" s="1" t="s">
        <v>68</v>
      </c>
      <c r="D4" s="4">
        <v>830</v>
      </c>
      <c r="E4" s="1">
        <v>1.1544000000000001</v>
      </c>
      <c r="F4" s="1">
        <v>1.1541999999999999</v>
      </c>
      <c r="G4" s="1">
        <f>E4-F4</f>
        <v>2.0000000000020002E-4</v>
      </c>
      <c r="H4" s="20">
        <f>(E4+F4)/2</f>
        <v>1.1543000000000001</v>
      </c>
      <c r="I4" s="21">
        <v>1.1915</v>
      </c>
      <c r="J4" s="21">
        <v>1.1910000000000001</v>
      </c>
      <c r="K4" s="19">
        <f>I4-J4</f>
        <v>4.9999999999994493E-4</v>
      </c>
      <c r="L4" s="20">
        <f>(I4+J4)/2</f>
        <v>1.1912500000000001</v>
      </c>
      <c r="M4" s="19">
        <v>1.177</v>
      </c>
      <c r="N4" s="19">
        <v>1.1765000000000001</v>
      </c>
      <c r="O4" s="22">
        <f t="shared" ref="O4:O49" si="0">M4-N4</f>
        <v>4.9999999999994493E-4</v>
      </c>
      <c r="P4" s="20">
        <f>AVERAGE(M4,N4)</f>
        <v>1.1767500000000002</v>
      </c>
      <c r="Q4" s="19">
        <f>((L4-H4)*1000)/(D4/1000)</f>
        <v>44.518072289156677</v>
      </c>
      <c r="R4" s="19">
        <f>((P4-H4)*1000)/(D4/1000)</f>
        <v>27.048192771084437</v>
      </c>
      <c r="S4" s="19">
        <f>Q4-R4</f>
        <v>17.46987951807224</v>
      </c>
      <c r="U4" s="19">
        <f>L4-H4</f>
        <v>3.6950000000000038E-2</v>
      </c>
    </row>
    <row r="5" spans="1:21" x14ac:dyDescent="0.25">
      <c r="A5" s="1" t="s">
        <v>25</v>
      </c>
      <c r="B5">
        <v>4930</v>
      </c>
      <c r="C5" s="1" t="s">
        <v>69</v>
      </c>
      <c r="D5" s="4">
        <v>870</v>
      </c>
      <c r="E5" s="1">
        <v>1.1558999999999999</v>
      </c>
      <c r="F5" s="1">
        <v>1.1558999999999999</v>
      </c>
      <c r="G5" s="1">
        <f t="shared" ref="G5:G49" si="1">E5-F5</f>
        <v>0</v>
      </c>
      <c r="H5" s="20">
        <f t="shared" ref="H5:H49" si="2">(E5+F5)/2</f>
        <v>1.1558999999999999</v>
      </c>
      <c r="I5" s="21">
        <v>1.1800999999999999</v>
      </c>
      <c r="J5" s="21">
        <v>1.1796</v>
      </c>
      <c r="K5" s="19">
        <f t="shared" ref="K5:K49" si="3">I5-J5</f>
        <v>4.9999999999994493E-4</v>
      </c>
      <c r="L5" s="20">
        <f t="shared" ref="L5:L49" si="4">(I5+J5)/2</f>
        <v>1.1798500000000001</v>
      </c>
      <c r="M5" s="19">
        <v>1.1702999999999999</v>
      </c>
      <c r="N5" s="19">
        <v>1.1708000000000001</v>
      </c>
      <c r="O5" s="22">
        <f t="shared" si="0"/>
        <v>-5.0000000000016698E-4</v>
      </c>
      <c r="P5" s="20">
        <f t="shared" ref="P5:P49" si="5">AVERAGE(M5,N5)</f>
        <v>1.17055</v>
      </c>
      <c r="Q5" s="19">
        <f t="shared" ref="Q5:Q49" si="6">((L5-H5)*1000)/(D5/1000)</f>
        <v>27.528735632184066</v>
      </c>
      <c r="R5" s="19">
        <f t="shared" ref="R5:R49" si="7">((P5-H5)*1000)/(D5/1000)</f>
        <v>16.839080459770173</v>
      </c>
      <c r="S5" s="19">
        <f t="shared" ref="S5:S49" si="8">Q5-R5</f>
        <v>10.689655172413893</v>
      </c>
      <c r="U5" s="19">
        <f t="shared" ref="U5:U49" si="9">L5-H5</f>
        <v>2.3950000000000138E-2</v>
      </c>
    </row>
    <row r="6" spans="1:21" x14ac:dyDescent="0.25">
      <c r="A6" s="1" t="s">
        <v>26</v>
      </c>
      <c r="B6" s="1">
        <v>4931</v>
      </c>
      <c r="C6" s="1" t="s">
        <v>70</v>
      </c>
      <c r="D6" s="4">
        <v>1725</v>
      </c>
      <c r="E6" s="1">
        <v>1.1569</v>
      </c>
      <c r="F6" s="1">
        <v>1.1572</v>
      </c>
      <c r="G6" s="1">
        <f t="shared" si="1"/>
        <v>-2.9999999999996696E-4</v>
      </c>
      <c r="H6" s="20">
        <f t="shared" si="2"/>
        <v>1.1570499999999999</v>
      </c>
      <c r="I6" s="21">
        <v>1.1936</v>
      </c>
      <c r="J6" s="21">
        <v>1.1940999999999999</v>
      </c>
      <c r="K6" s="19">
        <f t="shared" si="3"/>
        <v>-4.9999999999994493E-4</v>
      </c>
      <c r="L6" s="20">
        <f t="shared" si="4"/>
        <v>1.1938499999999999</v>
      </c>
      <c r="M6" s="19">
        <v>1.1816</v>
      </c>
      <c r="N6" s="19">
        <v>1.1820999999999999</v>
      </c>
      <c r="O6" s="22">
        <f t="shared" si="0"/>
        <v>-4.9999999999994493E-4</v>
      </c>
      <c r="P6" s="20">
        <f t="shared" si="5"/>
        <v>1.1818499999999998</v>
      </c>
      <c r="Q6" s="19">
        <f t="shared" si="6"/>
        <v>21.333333333333297</v>
      </c>
      <c r="R6" s="19">
        <f t="shared" si="7"/>
        <v>14.376811594202859</v>
      </c>
      <c r="S6" s="19">
        <f t="shared" si="8"/>
        <v>6.9565217391304373</v>
      </c>
      <c r="U6" s="19">
        <f t="shared" si="9"/>
        <v>3.6799999999999944E-2</v>
      </c>
    </row>
    <row r="7" spans="1:21" x14ac:dyDescent="0.25">
      <c r="A7" s="1" t="s">
        <v>27</v>
      </c>
      <c r="B7" s="1">
        <v>4930</v>
      </c>
      <c r="C7" s="1" t="s">
        <v>71</v>
      </c>
      <c r="D7" s="4">
        <v>1780</v>
      </c>
      <c r="E7" s="1">
        <v>1.1506000000000001</v>
      </c>
      <c r="F7" s="1">
        <v>1.1507000000000001</v>
      </c>
      <c r="G7" s="1">
        <f t="shared" si="1"/>
        <v>-9.9999999999988987E-5</v>
      </c>
      <c r="H7" s="20">
        <f t="shared" si="2"/>
        <v>1.1506500000000002</v>
      </c>
      <c r="I7" s="21">
        <v>1.1829000000000001</v>
      </c>
      <c r="J7" s="21">
        <v>1.1825000000000001</v>
      </c>
      <c r="K7" s="19">
        <f t="shared" si="3"/>
        <v>3.9999999999995595E-4</v>
      </c>
      <c r="L7" s="20">
        <f t="shared" si="4"/>
        <v>1.1827000000000001</v>
      </c>
      <c r="M7" s="19">
        <v>1.1713</v>
      </c>
      <c r="N7" s="19">
        <v>1.1717</v>
      </c>
      <c r="O7" s="22">
        <f t="shared" si="0"/>
        <v>-3.9999999999995595E-4</v>
      </c>
      <c r="P7" s="20">
        <f t="shared" si="5"/>
        <v>1.1715</v>
      </c>
      <c r="Q7" s="19">
        <f t="shared" si="6"/>
        <v>18.00561797752804</v>
      </c>
      <c r="R7" s="19">
        <f t="shared" si="7"/>
        <v>11.713483146067311</v>
      </c>
      <c r="S7" s="19">
        <f t="shared" si="8"/>
        <v>6.2921348314607286</v>
      </c>
      <c r="U7" s="19">
        <f t="shared" si="9"/>
        <v>3.2049999999999912E-2</v>
      </c>
    </row>
    <row r="8" spans="1:21" x14ac:dyDescent="0.25">
      <c r="A8" s="1" t="s">
        <v>28</v>
      </c>
      <c r="B8" s="1">
        <v>4931</v>
      </c>
      <c r="C8" s="1" t="s">
        <v>72</v>
      </c>
      <c r="D8" s="4">
        <v>1180</v>
      </c>
      <c r="E8" s="1">
        <v>1.1508</v>
      </c>
      <c r="F8" s="1">
        <v>1.1505000000000001</v>
      </c>
      <c r="G8" s="1">
        <f t="shared" si="1"/>
        <v>2.9999999999996696E-4</v>
      </c>
      <c r="H8" s="20">
        <f t="shared" si="2"/>
        <v>1.1506500000000002</v>
      </c>
      <c r="I8" s="21">
        <v>1.2273000000000001</v>
      </c>
      <c r="J8" s="21">
        <v>1.2269000000000001</v>
      </c>
      <c r="K8" s="19">
        <f t="shared" si="3"/>
        <v>3.9999999999995595E-4</v>
      </c>
      <c r="L8" s="20">
        <f t="shared" si="4"/>
        <v>1.2271000000000001</v>
      </c>
      <c r="M8" s="19">
        <v>1.2113</v>
      </c>
      <c r="N8" s="19">
        <v>1.2115</v>
      </c>
      <c r="O8" s="22">
        <f t="shared" si="0"/>
        <v>-1.9999999999997797E-4</v>
      </c>
      <c r="P8" s="20">
        <f t="shared" si="5"/>
        <v>1.2114</v>
      </c>
      <c r="Q8" s="19">
        <f t="shared" si="6"/>
        <v>64.788135593220261</v>
      </c>
      <c r="R8" s="19">
        <f t="shared" si="7"/>
        <v>51.483050847457513</v>
      </c>
      <c r="S8" s="19">
        <f t="shared" si="8"/>
        <v>13.305084745762748</v>
      </c>
      <c r="U8" s="19">
        <f t="shared" si="9"/>
        <v>7.6449999999999907E-2</v>
      </c>
    </row>
    <row r="9" spans="1:21" x14ac:dyDescent="0.25">
      <c r="A9" s="1" t="s">
        <v>29</v>
      </c>
      <c r="B9" s="1">
        <v>4930</v>
      </c>
      <c r="C9" s="1" t="s">
        <v>73</v>
      </c>
      <c r="D9" s="4">
        <v>1230</v>
      </c>
      <c r="E9" s="1">
        <v>1.1453</v>
      </c>
      <c r="F9" s="1">
        <v>1.1454</v>
      </c>
      <c r="G9" s="1">
        <f t="shared" si="1"/>
        <v>-9.9999999999988987E-5</v>
      </c>
      <c r="H9" s="20">
        <f t="shared" si="2"/>
        <v>1.1453500000000001</v>
      </c>
      <c r="I9" s="21">
        <v>1.2278</v>
      </c>
      <c r="J9" s="21">
        <v>1.2282999999999999</v>
      </c>
      <c r="K9" s="19">
        <f t="shared" si="3"/>
        <v>-4.9999999999994493E-4</v>
      </c>
      <c r="L9" s="20">
        <f t="shared" si="4"/>
        <v>1.2280500000000001</v>
      </c>
      <c r="M9" s="19">
        <v>1.2133</v>
      </c>
      <c r="N9" s="19">
        <v>1.2136</v>
      </c>
      <c r="O9" s="22">
        <f t="shared" si="0"/>
        <v>-2.9999999999996696E-4</v>
      </c>
      <c r="P9" s="20">
        <f t="shared" si="5"/>
        <v>1.2134499999999999</v>
      </c>
      <c r="Q9" s="19">
        <f t="shared" si="6"/>
        <v>67.235772357723576</v>
      </c>
      <c r="R9" s="19">
        <f t="shared" si="7"/>
        <v>55.365853658536444</v>
      </c>
      <c r="S9" s="19">
        <f t="shared" si="8"/>
        <v>11.869918699187131</v>
      </c>
      <c r="U9" s="19">
        <f t="shared" si="9"/>
        <v>8.2699999999999996E-2</v>
      </c>
    </row>
    <row r="10" spans="1:21" x14ac:dyDescent="0.25">
      <c r="A10" s="1" t="s">
        <v>30</v>
      </c>
      <c r="B10" s="1">
        <v>4931</v>
      </c>
      <c r="C10" s="1" t="s">
        <v>74</v>
      </c>
      <c r="D10" s="4">
        <v>1250</v>
      </c>
      <c r="E10" s="1">
        <v>1.1504000000000001</v>
      </c>
      <c r="F10" s="1">
        <v>1.1504000000000001</v>
      </c>
      <c r="G10" s="1">
        <f t="shared" si="1"/>
        <v>0</v>
      </c>
      <c r="H10" s="20">
        <f t="shared" si="2"/>
        <v>1.1504000000000001</v>
      </c>
      <c r="I10" s="21">
        <v>1.2040999999999999</v>
      </c>
      <c r="J10" s="21">
        <v>1.2037</v>
      </c>
      <c r="K10" s="19">
        <f t="shared" si="3"/>
        <v>3.9999999999995595E-4</v>
      </c>
      <c r="L10" s="20">
        <f t="shared" si="4"/>
        <v>1.2039</v>
      </c>
      <c r="M10" s="19">
        <v>1.1927000000000001</v>
      </c>
      <c r="N10" s="19">
        <v>1.1928000000000001</v>
      </c>
      <c r="O10" s="22">
        <f t="shared" si="0"/>
        <v>-9.9999999999988987E-5</v>
      </c>
      <c r="P10" s="20">
        <f t="shared" si="5"/>
        <v>1.1927500000000002</v>
      </c>
      <c r="Q10" s="19">
        <f t="shared" si="6"/>
        <v>42.799999999999905</v>
      </c>
      <c r="R10" s="19">
        <f t="shared" si="7"/>
        <v>33.880000000000088</v>
      </c>
      <c r="S10" s="19">
        <f t="shared" si="8"/>
        <v>8.919999999999817</v>
      </c>
      <c r="U10" s="19">
        <f t="shared" si="9"/>
        <v>5.3499999999999881E-2</v>
      </c>
    </row>
    <row r="11" spans="1:21" x14ac:dyDescent="0.25">
      <c r="A11" s="1" t="s">
        <v>31</v>
      </c>
      <c r="B11" s="1">
        <v>4930</v>
      </c>
      <c r="C11" s="1" t="s">
        <v>75</v>
      </c>
      <c r="D11" s="4">
        <v>1300</v>
      </c>
      <c r="E11" s="1">
        <v>1.1487000000000001</v>
      </c>
      <c r="F11" s="1">
        <v>1.1488</v>
      </c>
      <c r="G11" s="1">
        <f t="shared" si="1"/>
        <v>-9.9999999999988987E-5</v>
      </c>
      <c r="H11" s="20">
        <f t="shared" si="2"/>
        <v>1.1487500000000002</v>
      </c>
      <c r="I11" s="21">
        <v>1.2126999999999999</v>
      </c>
      <c r="J11" s="21">
        <v>1.2124999999999999</v>
      </c>
      <c r="K11" s="19">
        <f t="shared" si="3"/>
        <v>1.9999999999997797E-4</v>
      </c>
      <c r="L11" s="20">
        <f t="shared" si="4"/>
        <v>1.2125999999999999</v>
      </c>
      <c r="M11" s="19">
        <v>1.1990000000000001</v>
      </c>
      <c r="N11" s="19">
        <v>1.1995</v>
      </c>
      <c r="O11" s="22">
        <f t="shared" si="0"/>
        <v>-4.9999999999994493E-4</v>
      </c>
      <c r="P11" s="20">
        <f t="shared" si="5"/>
        <v>1.1992500000000001</v>
      </c>
      <c r="Q11" s="19">
        <f t="shared" si="6"/>
        <v>49.115384615384414</v>
      </c>
      <c r="R11" s="19">
        <f t="shared" si="7"/>
        <v>38.846153846153832</v>
      </c>
      <c r="S11" s="19">
        <f t="shared" si="8"/>
        <v>10.269230769230582</v>
      </c>
      <c r="U11" s="19">
        <f t="shared" si="9"/>
        <v>6.384999999999974E-2</v>
      </c>
    </row>
    <row r="12" spans="1:21" x14ac:dyDescent="0.25">
      <c r="A12" s="1" t="s">
        <v>32</v>
      </c>
      <c r="B12" s="1">
        <v>4931</v>
      </c>
      <c r="C12" s="1" t="s">
        <v>76</v>
      </c>
      <c r="D12" s="4">
        <v>780</v>
      </c>
      <c r="E12" s="1">
        <v>1.151</v>
      </c>
      <c r="F12" s="1">
        <v>1.1511</v>
      </c>
      <c r="G12" s="1">
        <f t="shared" si="1"/>
        <v>-9.9999999999988987E-5</v>
      </c>
      <c r="H12" s="20">
        <f t="shared" si="2"/>
        <v>1.1510500000000001</v>
      </c>
      <c r="I12" s="21">
        <v>1.3283</v>
      </c>
      <c r="J12" s="21">
        <v>1.3287</v>
      </c>
      <c r="K12" s="19">
        <f t="shared" si="3"/>
        <v>-3.9999999999995595E-4</v>
      </c>
      <c r="L12" s="20">
        <f t="shared" si="4"/>
        <v>1.3285</v>
      </c>
      <c r="M12" s="19">
        <v>1.3057000000000001</v>
      </c>
      <c r="N12" s="19">
        <v>1.3051999999999999</v>
      </c>
      <c r="O12" s="22">
        <f t="shared" si="0"/>
        <v>5.0000000000016698E-4</v>
      </c>
      <c r="P12" s="20">
        <f t="shared" si="5"/>
        <v>1.30545</v>
      </c>
      <c r="Q12" s="19">
        <f t="shared" si="6"/>
        <v>227.49999999999983</v>
      </c>
      <c r="R12" s="19">
        <f t="shared" si="7"/>
        <v>197.94871794871776</v>
      </c>
      <c r="S12" s="19">
        <f t="shared" si="8"/>
        <v>29.551282051282072</v>
      </c>
      <c r="U12" s="19">
        <f t="shared" si="9"/>
        <v>0.17744999999999989</v>
      </c>
    </row>
    <row r="13" spans="1:21" x14ac:dyDescent="0.25">
      <c r="A13" s="1" t="s">
        <v>33</v>
      </c>
      <c r="B13" s="1">
        <v>4930</v>
      </c>
      <c r="C13" s="1" t="s">
        <v>77</v>
      </c>
      <c r="D13" s="4">
        <v>830</v>
      </c>
      <c r="E13" s="1">
        <v>1.1408</v>
      </c>
      <c r="F13" s="1">
        <v>1.1412</v>
      </c>
      <c r="G13" s="1">
        <f t="shared" si="1"/>
        <v>-3.9999999999995595E-4</v>
      </c>
      <c r="H13" s="20">
        <f t="shared" si="2"/>
        <v>1.141</v>
      </c>
      <c r="I13" s="21">
        <v>1.3886000000000001</v>
      </c>
      <c r="J13" s="21">
        <v>1.389</v>
      </c>
      <c r="K13" s="19">
        <f t="shared" si="3"/>
        <v>-3.9999999999995595E-4</v>
      </c>
      <c r="L13" s="20">
        <f t="shared" si="4"/>
        <v>1.3888</v>
      </c>
      <c r="M13" s="19">
        <v>1.3608</v>
      </c>
      <c r="N13" s="19">
        <v>1.3612</v>
      </c>
      <c r="O13" s="22">
        <f t="shared" si="0"/>
        <v>-3.9999999999995595E-4</v>
      </c>
      <c r="P13" s="20">
        <f t="shared" si="5"/>
        <v>1.361</v>
      </c>
      <c r="Q13" s="19">
        <f t="shared" si="6"/>
        <v>298.5542168674699</v>
      </c>
      <c r="R13" s="19">
        <f t="shared" si="7"/>
        <v>265.06024096385539</v>
      </c>
      <c r="S13" s="19">
        <f t="shared" si="8"/>
        <v>33.493975903614512</v>
      </c>
      <c r="U13" s="19">
        <f t="shared" si="9"/>
        <v>0.24780000000000002</v>
      </c>
    </row>
    <row r="14" spans="1:21" x14ac:dyDescent="0.25">
      <c r="A14" s="1" t="s">
        <v>34</v>
      </c>
      <c r="B14" s="1">
        <v>4931</v>
      </c>
      <c r="C14" s="1" t="s">
        <v>78</v>
      </c>
      <c r="D14" s="4">
        <v>840</v>
      </c>
      <c r="E14" s="1">
        <v>1.1426000000000001</v>
      </c>
      <c r="F14" s="1">
        <v>1.1428</v>
      </c>
      <c r="G14" s="1">
        <f t="shared" si="1"/>
        <v>-1.9999999999997797E-4</v>
      </c>
      <c r="H14" s="20">
        <f t="shared" si="2"/>
        <v>1.1427</v>
      </c>
      <c r="I14" s="21">
        <v>1.2681</v>
      </c>
      <c r="J14" s="21">
        <v>1.2681</v>
      </c>
      <c r="K14" s="19">
        <f t="shared" si="3"/>
        <v>0</v>
      </c>
      <c r="L14" s="20">
        <f t="shared" si="4"/>
        <v>1.2681</v>
      </c>
      <c r="M14" s="19">
        <v>1.2498</v>
      </c>
      <c r="N14" s="19">
        <v>1.2502</v>
      </c>
      <c r="O14" s="22">
        <f t="shared" si="0"/>
        <v>-3.9999999999995595E-4</v>
      </c>
      <c r="P14" s="20">
        <f t="shared" si="5"/>
        <v>1.25</v>
      </c>
      <c r="Q14" s="19">
        <f t="shared" si="6"/>
        <v>149.28571428571422</v>
      </c>
      <c r="R14" s="19">
        <f t="shared" si="7"/>
        <v>127.73809523809518</v>
      </c>
      <c r="S14" s="19">
        <f t="shared" si="8"/>
        <v>21.547619047619037</v>
      </c>
      <c r="U14" s="19">
        <f t="shared" si="9"/>
        <v>0.12539999999999996</v>
      </c>
    </row>
    <row r="15" spans="1:21" x14ac:dyDescent="0.25">
      <c r="A15" s="1" t="s">
        <v>35</v>
      </c>
      <c r="B15" s="1">
        <v>4930</v>
      </c>
      <c r="C15" s="1" t="s">
        <v>79</v>
      </c>
      <c r="D15" s="4">
        <v>870</v>
      </c>
      <c r="E15" s="1">
        <v>1.1525000000000001</v>
      </c>
      <c r="F15" s="1">
        <v>1.1524000000000001</v>
      </c>
      <c r="G15" s="1">
        <f t="shared" si="1"/>
        <v>9.9999999999988987E-5</v>
      </c>
      <c r="H15" s="20">
        <f t="shared" si="2"/>
        <v>1.15245</v>
      </c>
      <c r="I15" s="21">
        <v>1.2723</v>
      </c>
      <c r="J15" s="21">
        <v>1.2725</v>
      </c>
      <c r="K15" s="19">
        <f t="shared" si="3"/>
        <v>-1.9999999999997797E-4</v>
      </c>
      <c r="L15" s="20">
        <f t="shared" si="4"/>
        <v>1.2724</v>
      </c>
      <c r="M15" s="19">
        <v>1.2538</v>
      </c>
      <c r="N15" s="19">
        <v>1.2534000000000001</v>
      </c>
      <c r="O15" s="22">
        <f t="shared" si="0"/>
        <v>3.9999999999995595E-4</v>
      </c>
      <c r="P15" s="20">
        <f t="shared" si="5"/>
        <v>1.2536</v>
      </c>
      <c r="Q15" s="19">
        <f t="shared" si="6"/>
        <v>137.87356321839081</v>
      </c>
      <c r="R15" s="19">
        <f t="shared" si="7"/>
        <v>116.26436781609205</v>
      </c>
      <c r="S15" s="19">
        <f t="shared" si="8"/>
        <v>21.609195402298766</v>
      </c>
      <c r="U15" s="19">
        <f t="shared" si="9"/>
        <v>0.11995</v>
      </c>
    </row>
    <row r="16" spans="1:21" x14ac:dyDescent="0.25">
      <c r="A16" s="1" t="s">
        <v>36</v>
      </c>
      <c r="B16" s="1">
        <v>4931</v>
      </c>
      <c r="C16" s="1" t="s">
        <v>80</v>
      </c>
      <c r="D16" s="4">
        <v>830</v>
      </c>
      <c r="E16" s="1">
        <v>1.1549</v>
      </c>
      <c r="F16" s="1">
        <v>1.1551</v>
      </c>
      <c r="G16" s="1">
        <f t="shared" si="1"/>
        <v>-1.9999999999997797E-4</v>
      </c>
      <c r="H16" s="20">
        <f t="shared" si="2"/>
        <v>1.155</v>
      </c>
      <c r="I16" s="21">
        <v>1.2470000000000001</v>
      </c>
      <c r="J16" s="21">
        <v>1.2464999999999999</v>
      </c>
      <c r="K16" s="19">
        <f t="shared" si="3"/>
        <v>5.0000000000016698E-4</v>
      </c>
      <c r="L16" s="20">
        <f t="shared" si="4"/>
        <v>1.24675</v>
      </c>
      <c r="M16" s="19">
        <v>1.2279</v>
      </c>
      <c r="N16" s="19">
        <v>1.228</v>
      </c>
      <c r="O16" s="22">
        <f t="shared" si="0"/>
        <v>-9.9999999999988987E-5</v>
      </c>
      <c r="P16" s="20">
        <f t="shared" si="5"/>
        <v>1.2279499999999999</v>
      </c>
      <c r="Q16" s="19">
        <f t="shared" si="6"/>
        <v>110.5421686746988</v>
      </c>
      <c r="R16" s="19">
        <f t="shared" si="7"/>
        <v>87.891566265060064</v>
      </c>
      <c r="S16" s="19">
        <f t="shared" si="8"/>
        <v>22.650602409638736</v>
      </c>
      <c r="U16" s="19">
        <f t="shared" si="9"/>
        <v>9.1749999999999998E-2</v>
      </c>
    </row>
    <row r="17" spans="1:21" x14ac:dyDescent="0.25">
      <c r="A17" s="1" t="s">
        <v>37</v>
      </c>
      <c r="B17" s="1">
        <v>4930</v>
      </c>
      <c r="C17" s="1" t="s">
        <v>81</v>
      </c>
      <c r="D17" s="4">
        <v>850</v>
      </c>
      <c r="E17" s="1">
        <v>1.153</v>
      </c>
      <c r="F17" s="1">
        <v>1.1529</v>
      </c>
      <c r="G17" s="1">
        <f t="shared" si="1"/>
        <v>9.9999999999988987E-5</v>
      </c>
      <c r="H17" s="20">
        <f t="shared" si="2"/>
        <v>1.1529500000000001</v>
      </c>
      <c r="I17" s="21">
        <v>1.2406999999999999</v>
      </c>
      <c r="J17" s="21">
        <v>1.2402</v>
      </c>
      <c r="K17" s="19">
        <f t="shared" si="3"/>
        <v>4.9999999999994493E-4</v>
      </c>
      <c r="L17" s="20">
        <f t="shared" si="4"/>
        <v>1.2404500000000001</v>
      </c>
      <c r="M17" s="19">
        <v>1.2215</v>
      </c>
      <c r="N17" s="19">
        <v>1.2214</v>
      </c>
      <c r="O17" s="22">
        <f t="shared" si="0"/>
        <v>9.9999999999988987E-5</v>
      </c>
      <c r="P17" s="20">
        <f t="shared" si="5"/>
        <v>1.2214499999999999</v>
      </c>
      <c r="Q17" s="19">
        <f t="shared" si="6"/>
        <v>102.94117647058813</v>
      </c>
      <c r="R17" s="19">
        <f t="shared" si="7"/>
        <v>80.588235294117396</v>
      </c>
      <c r="S17" s="19">
        <f t="shared" si="8"/>
        <v>22.352941176470736</v>
      </c>
      <c r="U17" s="19">
        <f t="shared" si="9"/>
        <v>8.7499999999999911E-2</v>
      </c>
    </row>
    <row r="18" spans="1:21" x14ac:dyDescent="0.25">
      <c r="A18" s="1" t="s">
        <v>38</v>
      </c>
      <c r="B18" s="1">
        <v>4931</v>
      </c>
      <c r="C18" s="1" t="s">
        <v>82</v>
      </c>
      <c r="D18" s="4">
        <v>870</v>
      </c>
      <c r="E18" s="1">
        <v>1.1487000000000001</v>
      </c>
      <c r="F18" s="1">
        <v>1.1487000000000001</v>
      </c>
      <c r="G18" s="1">
        <f t="shared" si="1"/>
        <v>0</v>
      </c>
      <c r="H18" s="20">
        <f t="shared" si="2"/>
        <v>1.1487000000000001</v>
      </c>
      <c r="I18" s="21">
        <v>1.2384999999999999</v>
      </c>
      <c r="J18" s="21">
        <v>1.2383999999999999</v>
      </c>
      <c r="K18" s="19">
        <f t="shared" si="3"/>
        <v>9.9999999999988987E-5</v>
      </c>
      <c r="L18" s="20">
        <f t="shared" si="4"/>
        <v>1.2384499999999998</v>
      </c>
      <c r="M18" s="19">
        <v>1.2191000000000001</v>
      </c>
      <c r="N18" s="19">
        <v>1.2196</v>
      </c>
      <c r="O18" s="22">
        <f t="shared" si="0"/>
        <v>-4.9999999999994493E-4</v>
      </c>
      <c r="P18" s="20">
        <f t="shared" si="5"/>
        <v>1.2193499999999999</v>
      </c>
      <c r="Q18" s="19">
        <f t="shared" si="6"/>
        <v>103.16091954022963</v>
      </c>
      <c r="R18" s="19">
        <f t="shared" si="7"/>
        <v>81.206896551724</v>
      </c>
      <c r="S18" s="19">
        <f t="shared" si="8"/>
        <v>21.954022988505628</v>
      </c>
      <c r="U18" s="19">
        <f t="shared" si="9"/>
        <v>8.9749999999999774E-2</v>
      </c>
    </row>
    <row r="19" spans="1:21" x14ac:dyDescent="0.25">
      <c r="A19" s="1" t="s">
        <v>39</v>
      </c>
      <c r="B19" s="1">
        <v>4930</v>
      </c>
      <c r="C19" s="1" t="s">
        <v>83</v>
      </c>
      <c r="D19" s="4">
        <v>900</v>
      </c>
      <c r="E19" s="1">
        <v>1.1488</v>
      </c>
      <c r="F19" s="1">
        <v>1.1492</v>
      </c>
      <c r="G19" s="1">
        <f t="shared" si="1"/>
        <v>-3.9999999999995595E-4</v>
      </c>
      <c r="H19" s="20">
        <f t="shared" si="2"/>
        <v>1.149</v>
      </c>
      <c r="I19" s="21">
        <v>1.2353000000000001</v>
      </c>
      <c r="J19" s="21">
        <v>1.2353000000000001</v>
      </c>
      <c r="K19" s="19">
        <f t="shared" si="3"/>
        <v>0</v>
      </c>
      <c r="L19" s="20">
        <f t="shared" si="4"/>
        <v>1.2353000000000001</v>
      </c>
      <c r="M19" s="19">
        <v>1.2179</v>
      </c>
      <c r="N19" s="19">
        <v>1.2179</v>
      </c>
      <c r="O19" s="22">
        <f t="shared" si="0"/>
        <v>0</v>
      </c>
      <c r="P19" s="20">
        <f t="shared" si="5"/>
        <v>1.2179</v>
      </c>
      <c r="Q19" s="19">
        <f t="shared" si="6"/>
        <v>95.888888888888928</v>
      </c>
      <c r="R19" s="19">
        <f t="shared" si="7"/>
        <v>76.555555555555515</v>
      </c>
      <c r="S19" s="19">
        <f t="shared" si="8"/>
        <v>19.333333333333414</v>
      </c>
      <c r="U19" s="19">
        <f t="shared" si="9"/>
        <v>8.6300000000000043E-2</v>
      </c>
    </row>
    <row r="20" spans="1:21" x14ac:dyDescent="0.25">
      <c r="A20" s="1" t="s">
        <v>40</v>
      </c>
      <c r="B20" s="1">
        <v>4931</v>
      </c>
      <c r="C20" s="1" t="s">
        <v>84</v>
      </c>
      <c r="D20" s="4">
        <v>725</v>
      </c>
      <c r="E20" s="1">
        <v>1.1538999999999999</v>
      </c>
      <c r="F20" s="1">
        <v>1.1543000000000001</v>
      </c>
      <c r="G20" s="1">
        <f t="shared" si="1"/>
        <v>-4.0000000000017799E-4</v>
      </c>
      <c r="H20" s="20">
        <f t="shared" si="2"/>
        <v>1.1541000000000001</v>
      </c>
      <c r="I20" s="21">
        <v>1.3465</v>
      </c>
      <c r="J20" s="21">
        <v>1.3467</v>
      </c>
      <c r="K20" s="19">
        <f t="shared" si="3"/>
        <v>-1.9999999999997797E-4</v>
      </c>
      <c r="L20" s="20">
        <f t="shared" si="4"/>
        <v>1.3466</v>
      </c>
      <c r="M20" s="19">
        <v>1.3194999999999999</v>
      </c>
      <c r="N20" s="19">
        <v>1.3198000000000001</v>
      </c>
      <c r="O20" s="22">
        <f t="shared" si="0"/>
        <v>-3.00000000000189E-4</v>
      </c>
      <c r="P20" s="20">
        <f t="shared" si="5"/>
        <v>1.31965</v>
      </c>
      <c r="Q20" s="19">
        <f t="shared" si="6"/>
        <v>265.51724137931018</v>
      </c>
      <c r="R20" s="19">
        <f t="shared" si="7"/>
        <v>228.34482758620672</v>
      </c>
      <c r="S20" s="19">
        <f t="shared" si="8"/>
        <v>37.172413793103459</v>
      </c>
      <c r="U20" s="19">
        <f t="shared" si="9"/>
        <v>0.19249999999999989</v>
      </c>
    </row>
    <row r="21" spans="1:21" x14ac:dyDescent="0.25">
      <c r="A21" s="1" t="s">
        <v>41</v>
      </c>
      <c r="B21" s="1">
        <v>4930</v>
      </c>
      <c r="C21" s="1" t="s">
        <v>85</v>
      </c>
      <c r="D21" s="4">
        <v>750</v>
      </c>
      <c r="E21" s="1">
        <v>1.1508</v>
      </c>
      <c r="F21" s="1">
        <v>1.1508</v>
      </c>
      <c r="G21" s="1">
        <f t="shared" si="1"/>
        <v>0</v>
      </c>
      <c r="H21" s="20">
        <f t="shared" si="2"/>
        <v>1.1508</v>
      </c>
      <c r="I21" s="21">
        <v>1.4964999999999999</v>
      </c>
      <c r="J21" s="21">
        <v>1.4964999999999999</v>
      </c>
      <c r="K21" s="19">
        <f t="shared" si="3"/>
        <v>0</v>
      </c>
      <c r="L21" s="20">
        <f t="shared" si="4"/>
        <v>1.4964999999999999</v>
      </c>
      <c r="M21" s="19">
        <v>1.46</v>
      </c>
      <c r="N21" s="19">
        <v>1.4595</v>
      </c>
      <c r="O21" s="22">
        <f t="shared" si="0"/>
        <v>4.9999999999994493E-4</v>
      </c>
      <c r="P21" s="20">
        <f t="shared" si="5"/>
        <v>1.4597500000000001</v>
      </c>
      <c r="Q21" s="19">
        <f t="shared" si="6"/>
        <v>460.93333333333317</v>
      </c>
      <c r="R21" s="19">
        <f t="shared" si="7"/>
        <v>411.93333333333339</v>
      </c>
      <c r="S21" s="19">
        <f t="shared" si="8"/>
        <v>48.999999999999773</v>
      </c>
      <c r="U21" s="19">
        <f t="shared" si="9"/>
        <v>0.3456999999999999</v>
      </c>
    </row>
    <row r="22" spans="1:21" x14ac:dyDescent="0.25">
      <c r="A22" s="1" t="s">
        <v>42</v>
      </c>
      <c r="B22" s="1">
        <v>4931</v>
      </c>
      <c r="C22" s="1" t="s">
        <v>86</v>
      </c>
      <c r="D22" s="4">
        <v>770</v>
      </c>
      <c r="E22" s="1">
        <v>1.1417999999999999</v>
      </c>
      <c r="F22" s="1">
        <v>1.1416999999999999</v>
      </c>
      <c r="G22" s="1">
        <f t="shared" si="1"/>
        <v>9.9999999999988987E-5</v>
      </c>
      <c r="H22" s="20">
        <f t="shared" si="2"/>
        <v>1.14175</v>
      </c>
      <c r="I22" s="21">
        <v>1.3273999999999999</v>
      </c>
      <c r="J22" s="21">
        <v>1.3271999999999999</v>
      </c>
      <c r="K22" s="19">
        <f t="shared" si="3"/>
        <v>1.9999999999997797E-4</v>
      </c>
      <c r="L22" s="20">
        <f t="shared" si="4"/>
        <v>1.3272999999999999</v>
      </c>
      <c r="M22" s="19">
        <v>1.2981</v>
      </c>
      <c r="N22" s="19">
        <v>1.2984</v>
      </c>
      <c r="O22" s="22">
        <f t="shared" si="0"/>
        <v>-2.9999999999996696E-4</v>
      </c>
      <c r="P22" s="20">
        <f t="shared" si="5"/>
        <v>1.2982499999999999</v>
      </c>
      <c r="Q22" s="19">
        <f t="shared" si="6"/>
        <v>240.97402597402581</v>
      </c>
      <c r="R22" s="19">
        <f t="shared" si="7"/>
        <v>203.24675324675306</v>
      </c>
      <c r="S22" s="19">
        <f t="shared" si="8"/>
        <v>37.727272727272748</v>
      </c>
      <c r="U22" s="19">
        <f t="shared" si="9"/>
        <v>0.18554999999999988</v>
      </c>
    </row>
    <row r="23" spans="1:21" x14ac:dyDescent="0.25">
      <c r="A23" s="1" t="s">
        <v>43</v>
      </c>
      <c r="B23" s="1">
        <v>4930</v>
      </c>
      <c r="C23" s="1" t="s">
        <v>87</v>
      </c>
      <c r="D23" s="4">
        <v>800</v>
      </c>
      <c r="E23" s="1">
        <v>1.1376999999999999</v>
      </c>
      <c r="F23" s="1">
        <v>1.1375999999999999</v>
      </c>
      <c r="G23" s="1">
        <f t="shared" si="1"/>
        <v>9.9999999999988987E-5</v>
      </c>
      <c r="H23" s="20">
        <f t="shared" si="2"/>
        <v>1.1376499999999998</v>
      </c>
      <c r="I23" s="21">
        <v>1.4376</v>
      </c>
      <c r="J23" s="21">
        <v>1.4379</v>
      </c>
      <c r="K23" s="19">
        <f t="shared" si="3"/>
        <v>-2.9999999999996696E-4</v>
      </c>
      <c r="L23" s="20">
        <f t="shared" si="4"/>
        <v>1.4377499999999999</v>
      </c>
      <c r="M23" s="19">
        <v>1.4020999999999999</v>
      </c>
      <c r="N23" s="19">
        <v>1.4019999999999999</v>
      </c>
      <c r="O23" s="22">
        <f t="shared" si="0"/>
        <v>9.9999999999988987E-5</v>
      </c>
      <c r="P23" s="20">
        <f t="shared" si="5"/>
        <v>1.40205</v>
      </c>
      <c r="Q23" s="19">
        <f t="shared" si="6"/>
        <v>375.125</v>
      </c>
      <c r="R23" s="19">
        <f t="shared" si="7"/>
        <v>330.50000000000023</v>
      </c>
      <c r="S23" s="19">
        <f t="shared" si="8"/>
        <v>44.624999999999773</v>
      </c>
      <c r="U23" s="19">
        <f t="shared" si="9"/>
        <v>0.30010000000000003</v>
      </c>
    </row>
    <row r="24" spans="1:21" x14ac:dyDescent="0.25">
      <c r="A24" s="1" t="s">
        <v>44</v>
      </c>
      <c r="B24" s="1">
        <v>4931</v>
      </c>
      <c r="C24" s="1" t="s">
        <v>88</v>
      </c>
      <c r="D24" s="4">
        <v>765</v>
      </c>
      <c r="E24" s="1">
        <v>1.1342000000000001</v>
      </c>
      <c r="F24" s="1">
        <v>1.1343000000000001</v>
      </c>
      <c r="G24" s="1">
        <f t="shared" si="1"/>
        <v>-9.9999999999988987E-5</v>
      </c>
      <c r="H24" s="20">
        <f t="shared" si="2"/>
        <v>1.1342500000000002</v>
      </c>
      <c r="I24" s="21">
        <v>1.2718</v>
      </c>
      <c r="J24" s="21">
        <v>1.2719</v>
      </c>
      <c r="K24" s="19">
        <f t="shared" si="3"/>
        <v>-9.9999999999988987E-5</v>
      </c>
      <c r="L24" s="20">
        <f t="shared" si="4"/>
        <v>1.2718500000000001</v>
      </c>
      <c r="M24" s="19">
        <v>1.2487999999999999</v>
      </c>
      <c r="N24" s="19">
        <v>1.2493000000000001</v>
      </c>
      <c r="O24" s="22">
        <f t="shared" si="0"/>
        <v>-5.0000000000016698E-4</v>
      </c>
      <c r="P24" s="20">
        <f t="shared" si="5"/>
        <v>1.24905</v>
      </c>
      <c r="Q24" s="19">
        <f t="shared" si="6"/>
        <v>179.86928104575153</v>
      </c>
      <c r="R24" s="19">
        <f t="shared" si="7"/>
        <v>150.06535947712391</v>
      </c>
      <c r="S24" s="19">
        <f t="shared" si="8"/>
        <v>29.803921568627629</v>
      </c>
      <c r="U24" s="19">
        <f t="shared" si="9"/>
        <v>0.13759999999999994</v>
      </c>
    </row>
    <row r="25" spans="1:21" x14ac:dyDescent="0.25">
      <c r="A25" s="1" t="s">
        <v>45</v>
      </c>
      <c r="B25" s="1">
        <v>4930</v>
      </c>
      <c r="C25" s="1" t="s">
        <v>89</v>
      </c>
      <c r="D25" s="4">
        <v>800</v>
      </c>
      <c r="E25" s="1">
        <v>1.1526000000000001</v>
      </c>
      <c r="F25" s="1">
        <v>1.1527000000000001</v>
      </c>
      <c r="G25" s="1">
        <f t="shared" si="1"/>
        <v>-9.9999999999988987E-5</v>
      </c>
      <c r="H25" s="20">
        <f t="shared" si="2"/>
        <v>1.15265</v>
      </c>
      <c r="I25" s="21">
        <v>1.3789</v>
      </c>
      <c r="J25" s="21">
        <v>1.3792</v>
      </c>
      <c r="K25" s="19">
        <f t="shared" si="3"/>
        <v>-2.9999999999996696E-4</v>
      </c>
      <c r="L25" s="20">
        <f t="shared" si="4"/>
        <v>1.3790499999999999</v>
      </c>
      <c r="M25" s="19">
        <v>1.3494999999999999</v>
      </c>
      <c r="N25" s="19">
        <v>1.349</v>
      </c>
      <c r="O25" s="22">
        <f t="shared" si="0"/>
        <v>4.9999999999994493E-4</v>
      </c>
      <c r="P25" s="20">
        <f t="shared" si="5"/>
        <v>1.3492500000000001</v>
      </c>
      <c r="Q25" s="19">
        <f t="shared" si="6"/>
        <v>282.99999999999989</v>
      </c>
      <c r="R25" s="19">
        <f t="shared" si="7"/>
        <v>245.75000000000011</v>
      </c>
      <c r="S25" s="19">
        <f t="shared" si="8"/>
        <v>37.249999999999773</v>
      </c>
      <c r="U25" s="19">
        <f t="shared" si="9"/>
        <v>0.22639999999999993</v>
      </c>
    </row>
    <row r="26" spans="1:21" x14ac:dyDescent="0.25">
      <c r="A26" s="1" t="s">
        <v>46</v>
      </c>
      <c r="B26" s="1">
        <v>4931</v>
      </c>
      <c r="C26" s="1" t="s">
        <v>90</v>
      </c>
      <c r="D26" s="4">
        <v>760</v>
      </c>
      <c r="E26" s="1">
        <v>1.1472</v>
      </c>
      <c r="F26" s="1">
        <v>1.1472</v>
      </c>
      <c r="G26" s="1">
        <f t="shared" si="1"/>
        <v>0</v>
      </c>
      <c r="H26" s="20">
        <f t="shared" si="2"/>
        <v>1.1472</v>
      </c>
      <c r="I26" s="21">
        <v>1.2690999999999999</v>
      </c>
      <c r="J26" s="21">
        <v>1.2690999999999999</v>
      </c>
      <c r="K26" s="19">
        <f t="shared" si="3"/>
        <v>0</v>
      </c>
      <c r="L26" s="20">
        <f t="shared" si="4"/>
        <v>1.2690999999999999</v>
      </c>
      <c r="M26" s="19">
        <v>1.2463</v>
      </c>
      <c r="N26" s="19">
        <v>1.2466999999999999</v>
      </c>
      <c r="O26" s="22">
        <f t="shared" si="0"/>
        <v>-3.9999999999995595E-4</v>
      </c>
      <c r="P26" s="20">
        <f t="shared" si="5"/>
        <v>1.2464999999999999</v>
      </c>
      <c r="Q26" s="19">
        <f t="shared" si="6"/>
        <v>160.39473684210512</v>
      </c>
      <c r="R26" s="19">
        <f t="shared" si="7"/>
        <v>130.65789473684202</v>
      </c>
      <c r="S26" s="19">
        <f t="shared" si="8"/>
        <v>29.736842105263094</v>
      </c>
      <c r="U26" s="19">
        <f t="shared" si="9"/>
        <v>0.1218999999999999</v>
      </c>
    </row>
    <row r="27" spans="1:21" x14ac:dyDescent="0.25">
      <c r="A27" s="1" t="s">
        <v>47</v>
      </c>
      <c r="B27" s="1">
        <v>4930</v>
      </c>
      <c r="C27" s="1" t="s">
        <v>91</v>
      </c>
      <c r="D27" s="4">
        <v>800</v>
      </c>
      <c r="E27" s="1">
        <v>1.1418999999999999</v>
      </c>
      <c r="F27" s="1">
        <v>1.1424000000000001</v>
      </c>
      <c r="G27" s="1">
        <f t="shared" si="1"/>
        <v>-5.0000000000016698E-4</v>
      </c>
      <c r="H27" s="20">
        <f t="shared" si="2"/>
        <v>1.14215</v>
      </c>
      <c r="I27" s="21">
        <v>1.3069</v>
      </c>
      <c r="J27" s="21">
        <v>1.3066</v>
      </c>
      <c r="K27" s="19">
        <f t="shared" si="3"/>
        <v>2.9999999999996696E-4</v>
      </c>
      <c r="L27" s="20">
        <f t="shared" si="4"/>
        <v>1.3067500000000001</v>
      </c>
      <c r="M27" s="19">
        <v>1.2855000000000001</v>
      </c>
      <c r="N27" s="19">
        <v>1.2856000000000001</v>
      </c>
      <c r="O27" s="22">
        <f t="shared" si="0"/>
        <v>-9.9999999999988987E-5</v>
      </c>
      <c r="P27" s="20">
        <f t="shared" si="5"/>
        <v>1.2855500000000002</v>
      </c>
      <c r="Q27" s="19">
        <f t="shared" si="6"/>
        <v>205.75000000000009</v>
      </c>
      <c r="R27" s="19">
        <f t="shared" si="7"/>
        <v>179.25000000000026</v>
      </c>
      <c r="S27" s="19">
        <f t="shared" si="8"/>
        <v>26.499999999999829</v>
      </c>
      <c r="U27" s="19">
        <f t="shared" si="9"/>
        <v>0.16460000000000008</v>
      </c>
    </row>
    <row r="28" spans="1:21" x14ac:dyDescent="0.25">
      <c r="A28" s="1" t="s">
        <v>48</v>
      </c>
      <c r="B28" s="1">
        <v>4931</v>
      </c>
      <c r="C28" s="1" t="s">
        <v>92</v>
      </c>
      <c r="D28" s="4">
        <v>800</v>
      </c>
      <c r="E28" s="1">
        <v>1.1457999999999999</v>
      </c>
      <c r="F28" s="1">
        <v>1.1457999999999999</v>
      </c>
      <c r="G28" s="1">
        <f t="shared" si="1"/>
        <v>0</v>
      </c>
      <c r="H28" s="20">
        <f t="shared" si="2"/>
        <v>1.1457999999999999</v>
      </c>
      <c r="I28" s="21">
        <v>1.2642</v>
      </c>
      <c r="J28" s="21">
        <v>1.2639</v>
      </c>
      <c r="K28" s="19">
        <f t="shared" si="3"/>
        <v>2.9999999999996696E-4</v>
      </c>
      <c r="L28" s="20">
        <f t="shared" si="4"/>
        <v>1.2640500000000001</v>
      </c>
      <c r="M28" s="19">
        <v>1.2428999999999999</v>
      </c>
      <c r="N28" s="19">
        <v>1.2427999999999999</v>
      </c>
      <c r="O28" s="22">
        <f t="shared" si="0"/>
        <v>9.9999999999988987E-5</v>
      </c>
      <c r="P28" s="20">
        <f t="shared" si="5"/>
        <v>1.2428499999999998</v>
      </c>
      <c r="Q28" s="19">
        <f t="shared" si="6"/>
        <v>147.81250000000023</v>
      </c>
      <c r="R28" s="19">
        <f t="shared" si="7"/>
        <v>121.31249999999982</v>
      </c>
      <c r="S28" s="19">
        <f t="shared" si="8"/>
        <v>26.500000000000412</v>
      </c>
      <c r="U28" s="19">
        <f t="shared" si="9"/>
        <v>0.11825000000000019</v>
      </c>
    </row>
    <row r="29" spans="1:21" x14ac:dyDescent="0.25">
      <c r="A29" s="1" t="s">
        <v>49</v>
      </c>
      <c r="B29" s="1">
        <v>4930</v>
      </c>
      <c r="C29" s="1" t="s">
        <v>93</v>
      </c>
      <c r="D29" s="4">
        <v>790</v>
      </c>
      <c r="E29" s="1">
        <v>1.1501999999999999</v>
      </c>
      <c r="F29" s="1">
        <v>1.1504000000000001</v>
      </c>
      <c r="G29" s="1">
        <f t="shared" si="1"/>
        <v>-2.0000000000020002E-4</v>
      </c>
      <c r="H29" s="20">
        <f t="shared" si="2"/>
        <v>1.1503000000000001</v>
      </c>
      <c r="I29" s="21">
        <v>1.3048999999999999</v>
      </c>
      <c r="J29" s="21">
        <v>1.3049999999999999</v>
      </c>
      <c r="K29" s="19">
        <f t="shared" si="3"/>
        <v>-9.9999999999988987E-5</v>
      </c>
      <c r="L29" s="20">
        <f t="shared" si="4"/>
        <v>1.3049499999999998</v>
      </c>
      <c r="M29" s="19">
        <v>1.2817000000000001</v>
      </c>
      <c r="N29" s="19">
        <v>1.2822</v>
      </c>
      <c r="O29" s="22">
        <f t="shared" si="0"/>
        <v>-4.9999999999994493E-4</v>
      </c>
      <c r="P29" s="20">
        <f t="shared" si="5"/>
        <v>1.2819500000000001</v>
      </c>
      <c r="Q29" s="19">
        <f t="shared" si="6"/>
        <v>195.75949367088572</v>
      </c>
      <c r="R29" s="19">
        <f t="shared" si="7"/>
        <v>166.64556962025321</v>
      </c>
      <c r="S29" s="19">
        <f t="shared" si="8"/>
        <v>29.113924050632505</v>
      </c>
      <c r="U29" s="19">
        <f t="shared" si="9"/>
        <v>0.15464999999999973</v>
      </c>
    </row>
    <row r="30" spans="1:21" x14ac:dyDescent="0.25">
      <c r="A30" s="1" t="s">
        <v>50</v>
      </c>
      <c r="B30" s="1">
        <v>4931</v>
      </c>
      <c r="C30" s="1" t="s">
        <v>94</v>
      </c>
      <c r="D30" s="4">
        <v>820</v>
      </c>
      <c r="E30" s="19">
        <v>1.1705000000000001</v>
      </c>
      <c r="F30" s="19">
        <v>1.1708000000000001</v>
      </c>
      <c r="G30" s="1">
        <f t="shared" si="1"/>
        <v>-2.9999999999996696E-4</v>
      </c>
      <c r="H30" s="20">
        <f t="shared" si="2"/>
        <v>1.1706500000000002</v>
      </c>
      <c r="I30" s="21">
        <v>1.4689000000000001</v>
      </c>
      <c r="J30" s="21">
        <v>1.4693000000000001</v>
      </c>
      <c r="K30" s="19">
        <f t="shared" si="3"/>
        <v>-3.9999999999995595E-4</v>
      </c>
      <c r="L30" s="20">
        <f t="shared" si="4"/>
        <v>1.4691000000000001</v>
      </c>
      <c r="M30" s="19">
        <v>1.4401999999999999</v>
      </c>
      <c r="N30" s="19">
        <v>1.4401999999999999</v>
      </c>
      <c r="O30" s="22">
        <f t="shared" si="0"/>
        <v>0</v>
      </c>
      <c r="P30" s="20">
        <f t="shared" si="5"/>
        <v>1.4401999999999999</v>
      </c>
      <c r="Q30" s="19">
        <f t="shared" si="6"/>
        <v>363.9634146341462</v>
      </c>
      <c r="R30" s="19">
        <f t="shared" si="7"/>
        <v>328.71951219512164</v>
      </c>
      <c r="S30" s="19">
        <f t="shared" si="8"/>
        <v>35.243902439024566</v>
      </c>
      <c r="U30" s="19">
        <f t="shared" si="9"/>
        <v>0.29844999999999988</v>
      </c>
    </row>
    <row r="31" spans="1:21" x14ac:dyDescent="0.25">
      <c r="A31" s="1" t="s">
        <v>51</v>
      </c>
      <c r="B31" s="1">
        <v>4930</v>
      </c>
      <c r="C31" s="1" t="s">
        <v>95</v>
      </c>
      <c r="D31" s="4">
        <v>830</v>
      </c>
      <c r="E31" s="19">
        <v>1.1635</v>
      </c>
      <c r="F31" s="19">
        <v>1.1633</v>
      </c>
      <c r="G31" s="1">
        <f t="shared" si="1"/>
        <v>1.9999999999997797E-4</v>
      </c>
      <c r="H31" s="20">
        <f t="shared" si="2"/>
        <v>1.1634</v>
      </c>
      <c r="I31" s="21">
        <v>1.5998000000000001</v>
      </c>
      <c r="J31" s="21">
        <v>1.5994999999999999</v>
      </c>
      <c r="K31" s="19">
        <f t="shared" si="3"/>
        <v>3.00000000000189E-4</v>
      </c>
      <c r="L31" s="20">
        <f t="shared" si="4"/>
        <v>1.59965</v>
      </c>
      <c r="M31" s="19">
        <v>1.5623</v>
      </c>
      <c r="N31" s="19">
        <v>1.5621</v>
      </c>
      <c r="O31" s="22">
        <f t="shared" si="0"/>
        <v>1.9999999999997797E-4</v>
      </c>
      <c r="P31" s="20">
        <f t="shared" si="5"/>
        <v>1.5622</v>
      </c>
      <c r="Q31" s="19">
        <f t="shared" si="6"/>
        <v>525.60240963855426</v>
      </c>
      <c r="R31" s="19">
        <f t="shared" si="7"/>
        <v>480.48192771084348</v>
      </c>
      <c r="S31" s="19">
        <f t="shared" si="8"/>
        <v>45.120481927710784</v>
      </c>
      <c r="U31" s="19">
        <f t="shared" si="9"/>
        <v>0.43625000000000003</v>
      </c>
    </row>
    <row r="32" spans="1:21" x14ac:dyDescent="0.25">
      <c r="A32" s="1" t="s">
        <v>52</v>
      </c>
      <c r="B32" s="1">
        <v>4931</v>
      </c>
      <c r="C32" s="1" t="s">
        <v>96</v>
      </c>
      <c r="D32" s="4">
        <v>870</v>
      </c>
      <c r="E32" s="19">
        <v>1.1700999999999999</v>
      </c>
      <c r="F32" s="19">
        <v>1.1709000000000001</v>
      </c>
      <c r="G32" s="1">
        <f t="shared" si="1"/>
        <v>-8.0000000000013394E-4</v>
      </c>
      <c r="H32" s="20">
        <f t="shared" si="2"/>
        <v>1.1705000000000001</v>
      </c>
      <c r="I32" s="21">
        <v>1.4380999999999999</v>
      </c>
      <c r="J32" s="21">
        <v>1.4377</v>
      </c>
      <c r="K32" s="19">
        <f t="shared" si="3"/>
        <v>3.9999999999995595E-4</v>
      </c>
      <c r="L32" s="20">
        <f t="shared" si="4"/>
        <v>1.4379</v>
      </c>
      <c r="M32" s="19">
        <v>1.4129</v>
      </c>
      <c r="N32" s="19">
        <v>1.4128000000000001</v>
      </c>
      <c r="O32" s="22">
        <f t="shared" si="0"/>
        <v>9.9999999999988987E-5</v>
      </c>
      <c r="P32" s="20">
        <f t="shared" si="5"/>
        <v>1.4128500000000002</v>
      </c>
      <c r="Q32" s="19">
        <f t="shared" si="6"/>
        <v>307.35632183908029</v>
      </c>
      <c r="R32" s="19">
        <f t="shared" si="7"/>
        <v>278.56321839080471</v>
      </c>
      <c r="S32" s="19">
        <f t="shared" si="8"/>
        <v>28.793103448275588</v>
      </c>
      <c r="U32" s="19">
        <f t="shared" si="9"/>
        <v>0.26739999999999986</v>
      </c>
    </row>
    <row r="33" spans="1:21" x14ac:dyDescent="0.25">
      <c r="A33" s="1" t="s">
        <v>53</v>
      </c>
      <c r="B33" s="1">
        <v>4930</v>
      </c>
      <c r="C33" s="1" t="s">
        <v>97</v>
      </c>
      <c r="D33" s="4">
        <v>920</v>
      </c>
      <c r="E33" s="19">
        <v>1.1635</v>
      </c>
      <c r="F33" s="19">
        <v>1.1633</v>
      </c>
      <c r="G33" s="1">
        <f t="shared" si="1"/>
        <v>1.9999999999997797E-4</v>
      </c>
      <c r="H33" s="20">
        <f t="shared" si="2"/>
        <v>1.1634</v>
      </c>
      <c r="I33" s="21">
        <v>1.4958</v>
      </c>
      <c r="J33" s="21">
        <v>1.496</v>
      </c>
      <c r="K33" s="19">
        <f t="shared" si="3"/>
        <v>-1.9999999999997797E-4</v>
      </c>
      <c r="L33" s="20">
        <f t="shared" si="4"/>
        <v>1.4959</v>
      </c>
      <c r="M33" s="19">
        <v>1.4616</v>
      </c>
      <c r="N33" s="19">
        <v>1.4615</v>
      </c>
      <c r="O33" s="22">
        <f t="shared" si="0"/>
        <v>9.9999999999988987E-5</v>
      </c>
      <c r="P33" s="20">
        <f t="shared" si="5"/>
        <v>1.4615499999999999</v>
      </c>
      <c r="Q33" s="19">
        <f t="shared" si="6"/>
        <v>361.41304347826087</v>
      </c>
      <c r="R33" s="19">
        <f t="shared" si="7"/>
        <v>324.07608695652164</v>
      </c>
      <c r="S33" s="19">
        <f t="shared" si="8"/>
        <v>37.336956521739239</v>
      </c>
      <c r="U33" s="19">
        <f t="shared" si="9"/>
        <v>0.33250000000000002</v>
      </c>
    </row>
    <row r="34" spans="1:21" x14ac:dyDescent="0.25">
      <c r="A34" s="1" t="s">
        <v>54</v>
      </c>
      <c r="B34" s="1">
        <v>4931</v>
      </c>
      <c r="C34" s="1" t="s">
        <v>98</v>
      </c>
      <c r="D34" s="4">
        <v>875</v>
      </c>
      <c r="E34" s="19">
        <v>1.1665000000000001</v>
      </c>
      <c r="F34" s="19">
        <v>1.1661999999999999</v>
      </c>
      <c r="G34" s="1">
        <f t="shared" si="1"/>
        <v>3.00000000000189E-4</v>
      </c>
      <c r="H34" s="20">
        <f t="shared" si="2"/>
        <v>1.16635</v>
      </c>
      <c r="I34" s="21">
        <v>1.3591</v>
      </c>
      <c r="J34" s="21">
        <v>1.3593</v>
      </c>
      <c r="K34" s="19">
        <f t="shared" si="3"/>
        <v>-1.9999999999997797E-4</v>
      </c>
      <c r="L34" s="20">
        <f t="shared" si="4"/>
        <v>1.3592</v>
      </c>
      <c r="M34" s="19">
        <v>1.3435999999999999</v>
      </c>
      <c r="N34" s="19">
        <v>1.3434999999999999</v>
      </c>
      <c r="O34" s="22">
        <f t="shared" si="0"/>
        <v>9.9999999999988987E-5</v>
      </c>
      <c r="P34" s="20">
        <f t="shared" si="5"/>
        <v>1.34355</v>
      </c>
      <c r="Q34" s="19">
        <f t="shared" si="6"/>
        <v>220.39999999999995</v>
      </c>
      <c r="R34" s="19">
        <f t="shared" si="7"/>
        <v>202.51428571428573</v>
      </c>
      <c r="S34" s="19">
        <f t="shared" si="8"/>
        <v>17.885714285714215</v>
      </c>
      <c r="U34" s="19">
        <f t="shared" si="9"/>
        <v>0.19284999999999997</v>
      </c>
    </row>
    <row r="35" spans="1:21" x14ac:dyDescent="0.25">
      <c r="A35" s="1" t="s">
        <v>55</v>
      </c>
      <c r="B35" s="1">
        <v>4930</v>
      </c>
      <c r="C35" s="1" t="s">
        <v>99</v>
      </c>
      <c r="D35" s="4">
        <v>900</v>
      </c>
      <c r="E35" s="19">
        <v>1.1644000000000001</v>
      </c>
      <c r="F35" s="19">
        <v>1.1642999999999999</v>
      </c>
      <c r="G35" s="1">
        <f t="shared" si="1"/>
        <v>1.0000000000021103E-4</v>
      </c>
      <c r="H35" s="20">
        <f t="shared" si="2"/>
        <v>1.16435</v>
      </c>
      <c r="I35" s="21">
        <v>1.4137999999999999</v>
      </c>
      <c r="J35" s="21">
        <v>1.4137</v>
      </c>
      <c r="K35" s="19">
        <f t="shared" si="3"/>
        <v>9.9999999999988987E-5</v>
      </c>
      <c r="L35" s="20">
        <f t="shared" si="4"/>
        <v>1.4137499999999998</v>
      </c>
      <c r="M35" s="19">
        <v>1.3935</v>
      </c>
      <c r="N35" s="19">
        <v>1.3932</v>
      </c>
      <c r="O35" s="22">
        <f t="shared" si="0"/>
        <v>2.9999999999996696E-4</v>
      </c>
      <c r="P35" s="20">
        <f t="shared" si="5"/>
        <v>1.3933499999999999</v>
      </c>
      <c r="Q35" s="19">
        <f t="shared" si="6"/>
        <v>277.11111111111092</v>
      </c>
      <c r="R35" s="19">
        <f t="shared" si="7"/>
        <v>254.44444444444429</v>
      </c>
      <c r="S35" s="19">
        <f t="shared" si="8"/>
        <v>22.666666666666629</v>
      </c>
      <c r="U35" s="19">
        <f t="shared" si="9"/>
        <v>0.24939999999999984</v>
      </c>
    </row>
    <row r="36" spans="1:21" x14ac:dyDescent="0.25">
      <c r="A36" s="1" t="s">
        <v>56</v>
      </c>
      <c r="B36" s="1">
        <v>4931</v>
      </c>
      <c r="C36" s="1" t="s">
        <v>100</v>
      </c>
      <c r="D36" s="4">
        <v>850</v>
      </c>
      <c r="E36" s="19">
        <v>1.1806000000000001</v>
      </c>
      <c r="F36" s="19">
        <v>1.1802999999999999</v>
      </c>
      <c r="G36" s="1">
        <f t="shared" si="1"/>
        <v>3.00000000000189E-4</v>
      </c>
      <c r="H36" s="20">
        <f t="shared" si="2"/>
        <v>1.18045</v>
      </c>
      <c r="I36" s="21">
        <v>1.3402000000000001</v>
      </c>
      <c r="J36" s="21">
        <v>1.3401000000000001</v>
      </c>
      <c r="K36" s="19">
        <f t="shared" si="3"/>
        <v>9.9999999999988987E-5</v>
      </c>
      <c r="L36" s="20">
        <f t="shared" si="4"/>
        <v>1.34015</v>
      </c>
      <c r="M36" s="19">
        <v>1.3270999999999999</v>
      </c>
      <c r="N36" s="19">
        <v>1.3267</v>
      </c>
      <c r="O36" s="22">
        <f t="shared" si="0"/>
        <v>3.9999999999995595E-4</v>
      </c>
      <c r="P36" s="20">
        <f t="shared" si="5"/>
        <v>1.3269</v>
      </c>
      <c r="Q36" s="19">
        <f t="shared" si="6"/>
        <v>187.88235294117644</v>
      </c>
      <c r="R36" s="19">
        <f t="shared" si="7"/>
        <v>172.29411764705878</v>
      </c>
      <c r="S36" s="19">
        <f t="shared" si="8"/>
        <v>15.588235294117652</v>
      </c>
      <c r="U36" s="19">
        <f t="shared" si="9"/>
        <v>0.15969999999999995</v>
      </c>
    </row>
    <row r="37" spans="1:21" x14ac:dyDescent="0.25">
      <c r="A37" s="1" t="s">
        <v>57</v>
      </c>
      <c r="B37" s="1">
        <v>4930</v>
      </c>
      <c r="C37" s="1" t="s">
        <v>101</v>
      </c>
      <c r="D37" s="4">
        <v>880</v>
      </c>
      <c r="E37" s="19">
        <v>1.1728000000000001</v>
      </c>
      <c r="F37" s="19">
        <v>1.1726000000000001</v>
      </c>
      <c r="G37" s="1">
        <f t="shared" si="1"/>
        <v>1.9999999999997797E-4</v>
      </c>
      <c r="H37" s="20">
        <f t="shared" si="2"/>
        <v>1.1727000000000001</v>
      </c>
      <c r="I37" s="21">
        <v>1.3697999999999999</v>
      </c>
      <c r="J37" s="21">
        <v>1.3695999999999999</v>
      </c>
      <c r="K37" s="19">
        <f t="shared" si="3"/>
        <v>1.9999999999997797E-4</v>
      </c>
      <c r="L37" s="20">
        <f t="shared" si="4"/>
        <v>1.3696999999999999</v>
      </c>
      <c r="M37" s="19">
        <v>1.3498000000000001</v>
      </c>
      <c r="N37" s="19">
        <v>1.3502000000000001</v>
      </c>
      <c r="O37" s="22">
        <f t="shared" si="0"/>
        <v>-3.9999999999995595E-4</v>
      </c>
      <c r="P37" s="20">
        <f t="shared" si="5"/>
        <v>1.35</v>
      </c>
      <c r="Q37" s="19">
        <f t="shared" si="6"/>
        <v>223.86363636363618</v>
      </c>
      <c r="R37" s="19">
        <f t="shared" si="7"/>
        <v>201.47727272727275</v>
      </c>
      <c r="S37" s="19">
        <f t="shared" si="8"/>
        <v>22.386363636363427</v>
      </c>
      <c r="U37" s="19">
        <f t="shared" si="9"/>
        <v>0.19699999999999984</v>
      </c>
    </row>
    <row r="38" spans="1:21" x14ac:dyDescent="0.25">
      <c r="A38" s="1" t="s">
        <v>111</v>
      </c>
      <c r="B38" s="1">
        <v>4931</v>
      </c>
      <c r="C38" s="1" t="s">
        <v>102</v>
      </c>
      <c r="D38" s="4">
        <v>910</v>
      </c>
      <c r="E38" s="19">
        <v>1.1691</v>
      </c>
      <c r="F38" s="19">
        <v>1.1692</v>
      </c>
      <c r="G38" s="1">
        <f t="shared" si="1"/>
        <v>-9.9999999999988987E-5</v>
      </c>
      <c r="H38" s="20">
        <f t="shared" si="2"/>
        <v>1.1691500000000001</v>
      </c>
      <c r="I38" s="21">
        <v>1.3391</v>
      </c>
      <c r="J38" s="21">
        <v>1.3388</v>
      </c>
      <c r="K38" s="19">
        <f t="shared" si="3"/>
        <v>2.9999999999996696E-4</v>
      </c>
      <c r="L38" s="20">
        <f t="shared" si="4"/>
        <v>1.3389500000000001</v>
      </c>
      <c r="M38" s="19">
        <v>1.3181</v>
      </c>
      <c r="N38" s="19">
        <v>1.3181</v>
      </c>
      <c r="O38" s="22">
        <f t="shared" si="0"/>
        <v>0</v>
      </c>
      <c r="P38" s="20">
        <f t="shared" si="5"/>
        <v>1.3181</v>
      </c>
      <c r="Q38" s="19">
        <f t="shared" si="6"/>
        <v>186.59340659340654</v>
      </c>
      <c r="R38" s="19">
        <f t="shared" si="7"/>
        <v>163.68131868131857</v>
      </c>
      <c r="S38" s="19">
        <f t="shared" si="8"/>
        <v>22.912087912087969</v>
      </c>
      <c r="U38" s="19">
        <f t="shared" si="9"/>
        <v>0.16979999999999995</v>
      </c>
    </row>
    <row r="39" spans="1:21" x14ac:dyDescent="0.25">
      <c r="A39" s="1" t="s">
        <v>58</v>
      </c>
      <c r="B39" s="1">
        <v>4930</v>
      </c>
      <c r="C39" s="1" t="s">
        <v>103</v>
      </c>
      <c r="D39" s="4">
        <v>940</v>
      </c>
      <c r="E39" s="19">
        <v>1.1717</v>
      </c>
      <c r="F39" s="19">
        <v>1.1717</v>
      </c>
      <c r="G39" s="1">
        <f t="shared" si="1"/>
        <v>0</v>
      </c>
      <c r="H39" s="20">
        <f t="shared" si="2"/>
        <v>1.1717</v>
      </c>
      <c r="I39" s="21">
        <v>1.3813</v>
      </c>
      <c r="J39" s="21">
        <v>1.3815</v>
      </c>
      <c r="K39" s="19">
        <f t="shared" si="3"/>
        <v>-1.9999999999997797E-4</v>
      </c>
      <c r="L39" s="20">
        <f t="shared" si="4"/>
        <v>1.3814</v>
      </c>
      <c r="M39" s="19">
        <v>1.3633999999999999</v>
      </c>
      <c r="N39" s="19">
        <v>1.3634999999999999</v>
      </c>
      <c r="O39" s="22">
        <f t="shared" si="0"/>
        <v>-9.9999999999988987E-5</v>
      </c>
      <c r="P39" s="20">
        <f t="shared" si="5"/>
        <v>1.3634499999999998</v>
      </c>
      <c r="Q39" s="19">
        <f t="shared" si="6"/>
        <v>223.08510638297872</v>
      </c>
      <c r="R39" s="19">
        <f t="shared" si="7"/>
        <v>203.98936170212752</v>
      </c>
      <c r="S39" s="19">
        <f t="shared" si="8"/>
        <v>19.095744680851197</v>
      </c>
      <c r="U39" s="19">
        <f t="shared" si="9"/>
        <v>0.2097</v>
      </c>
    </row>
    <row r="40" spans="1:21" x14ac:dyDescent="0.25">
      <c r="A40" s="1" t="s">
        <v>59</v>
      </c>
      <c r="B40" s="1">
        <v>4931</v>
      </c>
      <c r="C40" s="1" t="s">
        <v>104</v>
      </c>
      <c r="D40" s="4">
        <v>865</v>
      </c>
      <c r="E40" s="19">
        <v>1.1695</v>
      </c>
      <c r="F40" s="19">
        <v>1.1695</v>
      </c>
      <c r="G40" s="1">
        <f t="shared" si="1"/>
        <v>0</v>
      </c>
      <c r="H40" s="20">
        <f t="shared" si="2"/>
        <v>1.1695</v>
      </c>
      <c r="I40" s="21">
        <v>1.3182</v>
      </c>
      <c r="J40" s="21">
        <v>1.3177000000000001</v>
      </c>
      <c r="K40" s="19">
        <f t="shared" si="3"/>
        <v>4.9999999999994493E-4</v>
      </c>
      <c r="L40" s="20">
        <f t="shared" si="4"/>
        <v>1.3179500000000002</v>
      </c>
      <c r="M40" s="19">
        <v>1.3008999999999999</v>
      </c>
      <c r="N40" s="19">
        <v>1.3008</v>
      </c>
      <c r="O40" s="22">
        <f t="shared" si="0"/>
        <v>9.9999999999988987E-5</v>
      </c>
      <c r="P40" s="20">
        <f t="shared" si="5"/>
        <v>1.3008500000000001</v>
      </c>
      <c r="Q40" s="19">
        <f t="shared" si="6"/>
        <v>171.61849710982682</v>
      </c>
      <c r="R40" s="19">
        <f t="shared" si="7"/>
        <v>151.84971098265905</v>
      </c>
      <c r="S40" s="19">
        <f t="shared" si="8"/>
        <v>19.768786127167772</v>
      </c>
      <c r="U40" s="19">
        <f t="shared" si="9"/>
        <v>0.14845000000000019</v>
      </c>
    </row>
    <row r="41" spans="1:21" x14ac:dyDescent="0.25">
      <c r="A41" s="1" t="s">
        <v>60</v>
      </c>
      <c r="B41" s="1">
        <v>4930</v>
      </c>
      <c r="C41" s="1" t="s">
        <v>105</v>
      </c>
      <c r="D41" s="4">
        <v>895</v>
      </c>
      <c r="E41" s="19">
        <v>1.1651</v>
      </c>
      <c r="F41" s="19">
        <v>1.165</v>
      </c>
      <c r="G41" s="1">
        <f t="shared" si="1"/>
        <v>9.9999999999988987E-5</v>
      </c>
      <c r="H41" s="20">
        <f t="shared" si="2"/>
        <v>1.1650499999999999</v>
      </c>
      <c r="I41" s="21">
        <v>1.3685</v>
      </c>
      <c r="J41" s="21">
        <v>1.3682000000000001</v>
      </c>
      <c r="K41" s="19">
        <f t="shared" si="3"/>
        <v>2.9999999999996696E-4</v>
      </c>
      <c r="L41" s="20">
        <f t="shared" si="4"/>
        <v>1.36835</v>
      </c>
      <c r="M41" s="19">
        <v>1.3479000000000001</v>
      </c>
      <c r="N41" s="19">
        <v>1.3478000000000001</v>
      </c>
      <c r="O41" s="22">
        <f t="shared" si="0"/>
        <v>9.9999999999988987E-5</v>
      </c>
      <c r="P41" s="20">
        <f t="shared" si="5"/>
        <v>1.3478500000000002</v>
      </c>
      <c r="Q41" s="19">
        <f t="shared" si="6"/>
        <v>227.15083798882685</v>
      </c>
      <c r="R41" s="19">
        <f t="shared" si="7"/>
        <v>204.24581005586626</v>
      </c>
      <c r="S41" s="19">
        <f t="shared" si="8"/>
        <v>22.905027932960593</v>
      </c>
      <c r="U41" s="19">
        <f t="shared" si="9"/>
        <v>0.20330000000000004</v>
      </c>
    </row>
    <row r="42" spans="1:21" x14ac:dyDescent="0.25">
      <c r="A42" s="1" t="s">
        <v>61</v>
      </c>
      <c r="B42" s="1">
        <v>4931</v>
      </c>
      <c r="C42" s="1" t="s">
        <v>106</v>
      </c>
      <c r="D42" s="4">
        <v>900</v>
      </c>
      <c r="E42" s="19">
        <v>1.1748000000000001</v>
      </c>
      <c r="F42" s="19">
        <v>1.1752</v>
      </c>
      <c r="G42" s="1">
        <f t="shared" si="1"/>
        <v>-3.9999999999995595E-4</v>
      </c>
      <c r="H42" s="20">
        <f t="shared" si="2"/>
        <v>1.175</v>
      </c>
      <c r="I42" s="21">
        <v>1.3203</v>
      </c>
      <c r="J42" s="21">
        <v>1.3207</v>
      </c>
      <c r="K42" s="19">
        <f t="shared" si="3"/>
        <v>-3.9999999999995595E-4</v>
      </c>
      <c r="L42" s="20">
        <f t="shared" si="4"/>
        <v>1.3205</v>
      </c>
      <c r="M42" s="19">
        <v>1.3067</v>
      </c>
      <c r="N42" s="19">
        <v>1.3067</v>
      </c>
      <c r="O42" s="22">
        <f t="shared" si="0"/>
        <v>0</v>
      </c>
      <c r="P42" s="20">
        <f t="shared" si="5"/>
        <v>1.3067</v>
      </c>
      <c r="Q42" s="19">
        <f t="shared" si="6"/>
        <v>161.66666666666663</v>
      </c>
      <c r="R42" s="19">
        <f t="shared" si="7"/>
        <v>146.33333333333326</v>
      </c>
      <c r="S42" s="19">
        <f t="shared" si="8"/>
        <v>15.333333333333371</v>
      </c>
      <c r="U42" s="19">
        <f t="shared" si="9"/>
        <v>0.14549999999999996</v>
      </c>
    </row>
    <row r="43" spans="1:21" x14ac:dyDescent="0.25">
      <c r="A43" s="1" t="s">
        <v>62</v>
      </c>
      <c r="B43" s="1">
        <v>4930</v>
      </c>
      <c r="C43" s="1" t="s">
        <v>107</v>
      </c>
      <c r="D43" s="4">
        <v>985</v>
      </c>
      <c r="E43" s="19">
        <v>1.1818</v>
      </c>
      <c r="F43" s="19">
        <v>1.1817</v>
      </c>
      <c r="G43" s="1">
        <f t="shared" si="1"/>
        <v>9.9999999999988987E-5</v>
      </c>
      <c r="H43" s="20">
        <f t="shared" si="2"/>
        <v>1.1817500000000001</v>
      </c>
      <c r="I43" s="21">
        <v>1.3705000000000001</v>
      </c>
      <c r="J43" s="21">
        <v>1.3707</v>
      </c>
      <c r="K43" s="19">
        <f t="shared" si="3"/>
        <v>-1.9999999999997797E-4</v>
      </c>
      <c r="L43" s="20">
        <f t="shared" si="4"/>
        <v>1.3706</v>
      </c>
      <c r="M43" s="19">
        <v>1.3548</v>
      </c>
      <c r="N43" s="19">
        <v>1.3551</v>
      </c>
      <c r="O43" s="22">
        <f t="shared" si="0"/>
        <v>-2.9999999999996696E-4</v>
      </c>
      <c r="P43" s="20">
        <f t="shared" si="5"/>
        <v>1.3549500000000001</v>
      </c>
      <c r="Q43" s="19">
        <f t="shared" si="6"/>
        <v>191.72588832487307</v>
      </c>
      <c r="R43" s="19">
        <f t="shared" si="7"/>
        <v>175.83756345177667</v>
      </c>
      <c r="S43" s="19">
        <f t="shared" si="8"/>
        <v>15.888324873096394</v>
      </c>
      <c r="U43" s="19">
        <f t="shared" si="9"/>
        <v>0.18884999999999996</v>
      </c>
    </row>
    <row r="44" spans="1:21" x14ac:dyDescent="0.25">
      <c r="A44" s="1" t="s">
        <v>109</v>
      </c>
      <c r="B44" s="1">
        <v>4931</v>
      </c>
      <c r="C44" s="1" t="s">
        <v>108</v>
      </c>
      <c r="D44" s="4">
        <v>900</v>
      </c>
      <c r="E44" s="19">
        <v>1.1920999999999999</v>
      </c>
      <c r="F44" s="19">
        <v>1.1921999999999999</v>
      </c>
      <c r="G44" s="1">
        <f t="shared" si="1"/>
        <v>-9.9999999999988987E-5</v>
      </c>
      <c r="H44" s="20">
        <f t="shared" si="2"/>
        <v>1.1921499999999998</v>
      </c>
      <c r="I44" s="21">
        <v>1.3270999999999999</v>
      </c>
      <c r="J44" s="21">
        <v>1.3271999999999999</v>
      </c>
      <c r="K44" s="19">
        <f t="shared" si="3"/>
        <v>-9.9999999999988987E-5</v>
      </c>
      <c r="L44" s="20">
        <f t="shared" si="4"/>
        <v>1.3271500000000001</v>
      </c>
      <c r="M44" s="19">
        <v>1.3181</v>
      </c>
      <c r="N44" s="19">
        <v>1.3177000000000001</v>
      </c>
      <c r="O44" s="22">
        <f t="shared" si="0"/>
        <v>3.9999999999995595E-4</v>
      </c>
      <c r="P44" s="20">
        <f t="shared" si="5"/>
        <v>1.3179000000000001</v>
      </c>
      <c r="Q44" s="19">
        <f t="shared" si="6"/>
        <v>150.00000000000026</v>
      </c>
      <c r="R44" s="19">
        <f t="shared" si="7"/>
        <v>139.72222222222251</v>
      </c>
      <c r="S44" s="19">
        <f t="shared" si="8"/>
        <v>10.277777777777743</v>
      </c>
      <c r="U44" s="19">
        <f t="shared" si="9"/>
        <v>0.13500000000000023</v>
      </c>
    </row>
    <row r="45" spans="1:21" x14ac:dyDescent="0.25">
      <c r="A45" s="1" t="s">
        <v>63</v>
      </c>
      <c r="B45" s="1">
        <v>4930</v>
      </c>
      <c r="C45" s="1" t="s">
        <v>110</v>
      </c>
      <c r="D45" s="4">
        <v>940</v>
      </c>
      <c r="E45" s="19">
        <v>1.1786000000000001</v>
      </c>
      <c r="F45" s="19">
        <v>1.1789000000000001</v>
      </c>
      <c r="G45" s="1">
        <f t="shared" si="1"/>
        <v>-2.9999999999996696E-4</v>
      </c>
      <c r="H45" s="20">
        <f t="shared" si="2"/>
        <v>1.17875</v>
      </c>
      <c r="I45" s="21">
        <v>1.3561000000000001</v>
      </c>
      <c r="J45" s="21">
        <v>1.3559000000000001</v>
      </c>
      <c r="K45" s="19">
        <f t="shared" si="3"/>
        <v>1.9999999999997797E-4</v>
      </c>
      <c r="L45" s="20">
        <f t="shared" si="4"/>
        <v>1.3560000000000001</v>
      </c>
      <c r="M45" s="19">
        <v>1.3421000000000001</v>
      </c>
      <c r="N45" s="19">
        <v>1.3424</v>
      </c>
      <c r="O45" s="22">
        <f t="shared" si="0"/>
        <v>-2.9999999999996696E-4</v>
      </c>
      <c r="P45" s="20">
        <f t="shared" si="5"/>
        <v>1.3422499999999999</v>
      </c>
      <c r="Q45" s="19">
        <f t="shared" si="6"/>
        <v>188.5638297872342</v>
      </c>
      <c r="R45" s="19">
        <f t="shared" si="7"/>
        <v>173.93617021276594</v>
      </c>
      <c r="S45" s="19">
        <f t="shared" si="8"/>
        <v>14.627659574468254</v>
      </c>
      <c r="U45" s="19">
        <f t="shared" si="9"/>
        <v>0.17725000000000013</v>
      </c>
    </row>
    <row r="46" spans="1:21" x14ac:dyDescent="0.25">
      <c r="A46" s="1" t="s">
        <v>64</v>
      </c>
      <c r="B46" s="1">
        <v>4931</v>
      </c>
      <c r="C46" s="1" t="s">
        <v>96</v>
      </c>
      <c r="D46" s="4">
        <v>900</v>
      </c>
      <c r="E46" s="19">
        <v>1.1874</v>
      </c>
      <c r="F46" s="19">
        <v>1.1875</v>
      </c>
      <c r="G46" s="1">
        <f t="shared" si="1"/>
        <v>-9.9999999999988987E-5</v>
      </c>
      <c r="H46" s="20">
        <f t="shared" si="2"/>
        <v>1.1874500000000001</v>
      </c>
      <c r="I46" s="21">
        <v>1.3151999999999999</v>
      </c>
      <c r="J46" s="21">
        <v>1.3149</v>
      </c>
      <c r="K46" s="19">
        <f t="shared" si="3"/>
        <v>2.9999999999996696E-4</v>
      </c>
      <c r="L46" s="20">
        <f t="shared" si="4"/>
        <v>1.3150499999999998</v>
      </c>
      <c r="M46" s="19">
        <v>1.2990999999999999</v>
      </c>
      <c r="N46" s="19">
        <v>1.2988999999999999</v>
      </c>
      <c r="O46" s="22">
        <f t="shared" si="0"/>
        <v>1.9999999999997797E-4</v>
      </c>
      <c r="P46" s="20">
        <f t="shared" si="5"/>
        <v>1.2989999999999999</v>
      </c>
      <c r="Q46" s="19">
        <f t="shared" si="6"/>
        <v>141.77777777777746</v>
      </c>
      <c r="R46" s="19">
        <f t="shared" si="7"/>
        <v>123.94444444444423</v>
      </c>
      <c r="S46" s="19">
        <f t="shared" si="8"/>
        <v>17.833333333333229</v>
      </c>
      <c r="U46" s="19">
        <f t="shared" si="9"/>
        <v>0.12759999999999971</v>
      </c>
    </row>
    <row r="47" spans="1:21" x14ac:dyDescent="0.25">
      <c r="A47" s="1" t="s">
        <v>65</v>
      </c>
      <c r="B47" s="1">
        <v>4930</v>
      </c>
      <c r="C47" s="1" t="s">
        <v>97</v>
      </c>
      <c r="D47" s="4">
        <v>930</v>
      </c>
      <c r="E47" s="19">
        <v>1.1828000000000001</v>
      </c>
      <c r="F47" s="19">
        <v>1.1832</v>
      </c>
      <c r="G47" s="1">
        <f t="shared" si="1"/>
        <v>-3.9999999999995595E-4</v>
      </c>
      <c r="H47" s="20">
        <f t="shared" si="2"/>
        <v>1.1830000000000001</v>
      </c>
      <c r="I47" s="21">
        <v>1.3434999999999999</v>
      </c>
      <c r="J47" s="21">
        <v>1.3439000000000001</v>
      </c>
      <c r="K47" s="19">
        <f t="shared" si="3"/>
        <v>-4.0000000000017799E-4</v>
      </c>
      <c r="L47" s="20">
        <f t="shared" si="4"/>
        <v>1.3437000000000001</v>
      </c>
      <c r="M47" s="19">
        <v>1.3241000000000001</v>
      </c>
      <c r="N47" s="19">
        <v>1.3240000000000001</v>
      </c>
      <c r="O47" s="22">
        <f t="shared" si="0"/>
        <v>9.9999999999988987E-5</v>
      </c>
      <c r="P47" s="20">
        <f t="shared" si="5"/>
        <v>1.3240500000000002</v>
      </c>
      <c r="Q47" s="19">
        <f t="shared" si="6"/>
        <v>172.79569892473125</v>
      </c>
      <c r="R47" s="19">
        <f t="shared" si="7"/>
        <v>151.6666666666668</v>
      </c>
      <c r="S47" s="19">
        <f t="shared" si="8"/>
        <v>21.129032258064456</v>
      </c>
      <c r="U47" s="19">
        <f t="shared" si="9"/>
        <v>0.16070000000000007</v>
      </c>
    </row>
    <row r="48" spans="1:21" x14ac:dyDescent="0.25">
      <c r="A48" s="1" t="s">
        <v>66</v>
      </c>
      <c r="B48" s="1">
        <v>4931</v>
      </c>
      <c r="C48" s="1" t="s">
        <v>94</v>
      </c>
      <c r="D48" s="4">
        <v>930</v>
      </c>
      <c r="E48" s="19">
        <v>1.1794</v>
      </c>
      <c r="F48" s="19">
        <v>1.1794</v>
      </c>
      <c r="G48" s="1">
        <f t="shared" si="1"/>
        <v>0</v>
      </c>
      <c r="H48" s="20">
        <f t="shared" si="2"/>
        <v>1.1794</v>
      </c>
      <c r="I48" s="21">
        <v>1.3102</v>
      </c>
      <c r="J48" s="21">
        <v>1.3107</v>
      </c>
      <c r="K48" s="19">
        <f t="shared" si="3"/>
        <v>-4.9999999999994493E-4</v>
      </c>
      <c r="L48" s="20">
        <f t="shared" si="4"/>
        <v>1.3104499999999999</v>
      </c>
      <c r="M48" s="19">
        <v>1.2907999999999999</v>
      </c>
      <c r="N48" s="19">
        <v>1.2908999999999999</v>
      </c>
      <c r="O48" s="22">
        <f t="shared" si="0"/>
        <v>-9.9999999999988987E-5</v>
      </c>
      <c r="P48" s="20">
        <f t="shared" si="5"/>
        <v>1.2908499999999998</v>
      </c>
      <c r="Q48" s="19">
        <f t="shared" si="6"/>
        <v>140.91397849462354</v>
      </c>
      <c r="R48" s="19">
        <f t="shared" si="7"/>
        <v>119.83870967741917</v>
      </c>
      <c r="S48" s="19">
        <f t="shared" si="8"/>
        <v>21.075268817204361</v>
      </c>
      <c r="U48" s="19">
        <f t="shared" si="9"/>
        <v>0.13104999999999989</v>
      </c>
    </row>
    <row r="49" spans="1:21" x14ac:dyDescent="0.25">
      <c r="A49" s="1" t="s">
        <v>67</v>
      </c>
      <c r="B49" s="1">
        <v>4930</v>
      </c>
      <c r="C49" s="1" t="s">
        <v>95</v>
      </c>
      <c r="D49" s="4">
        <v>965</v>
      </c>
      <c r="E49" s="19">
        <v>1.1849000000000001</v>
      </c>
      <c r="F49" s="19">
        <v>1.1850000000000001</v>
      </c>
      <c r="G49" s="1">
        <f t="shared" si="1"/>
        <v>-9.9999999999988987E-5</v>
      </c>
      <c r="H49" s="20">
        <f t="shared" si="2"/>
        <v>1.1849500000000002</v>
      </c>
      <c r="I49" s="21">
        <v>1.3636999999999999</v>
      </c>
      <c r="J49" s="21">
        <v>1.3638999999999999</v>
      </c>
      <c r="K49" s="19">
        <f t="shared" si="3"/>
        <v>-1.9999999999997797E-4</v>
      </c>
      <c r="L49" s="20">
        <f t="shared" si="4"/>
        <v>1.3637999999999999</v>
      </c>
      <c r="M49" s="19">
        <v>1.3418000000000001</v>
      </c>
      <c r="N49" s="19">
        <v>1.3415999999999999</v>
      </c>
      <c r="O49" s="22">
        <f t="shared" si="0"/>
        <v>2.0000000000020002E-4</v>
      </c>
      <c r="P49" s="20">
        <f t="shared" si="5"/>
        <v>1.3416999999999999</v>
      </c>
      <c r="Q49" s="19">
        <f t="shared" si="6"/>
        <v>185.33678756476658</v>
      </c>
      <c r="R49" s="19">
        <f t="shared" si="7"/>
        <v>162.43523316062146</v>
      </c>
      <c r="S49" s="19">
        <f t="shared" si="8"/>
        <v>22.901554404145116</v>
      </c>
      <c r="U49" s="19">
        <f t="shared" si="9"/>
        <v>0.17884999999999973</v>
      </c>
    </row>
    <row r="50" spans="1:21" x14ac:dyDescent="0.25">
      <c r="B50" s="1"/>
    </row>
  </sheetData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J21" sqref="J21"/>
    </sheetView>
  </sheetViews>
  <sheetFormatPr defaultRowHeight="15" x14ac:dyDescent="0.25"/>
  <cols>
    <col min="1" max="1" width="12.5703125" bestFit="1" customWidth="1"/>
    <col min="7" max="7" width="12.5703125" customWidth="1"/>
  </cols>
  <sheetData>
    <row r="1" spans="1:10" x14ac:dyDescent="0.25">
      <c r="A1" s="12" t="s">
        <v>112</v>
      </c>
      <c r="B1" s="13"/>
      <c r="C1" s="13"/>
      <c r="D1" s="14"/>
      <c r="G1" s="12" t="s">
        <v>21</v>
      </c>
      <c r="H1" s="13"/>
      <c r="I1" s="13"/>
      <c r="J1" s="14"/>
    </row>
    <row r="2" spans="1:10" x14ac:dyDescent="0.25">
      <c r="A2" s="15"/>
      <c r="B2" s="2" t="s">
        <v>13</v>
      </c>
      <c r="C2" s="2" t="s">
        <v>14</v>
      </c>
      <c r="D2" s="3" t="s">
        <v>15</v>
      </c>
      <c r="G2" s="15"/>
      <c r="H2" s="2" t="s">
        <v>13</v>
      </c>
      <c r="I2" s="2" t="s">
        <v>14</v>
      </c>
      <c r="J2" s="3" t="s">
        <v>15</v>
      </c>
    </row>
    <row r="3" spans="1:10" x14ac:dyDescent="0.25">
      <c r="A3" s="16" t="s">
        <v>20</v>
      </c>
      <c r="B3" s="6" t="s">
        <v>11</v>
      </c>
      <c r="C3" s="6" t="s">
        <v>11</v>
      </c>
      <c r="D3" s="7" t="s">
        <v>11</v>
      </c>
      <c r="G3" s="16" t="s">
        <v>20</v>
      </c>
      <c r="H3" s="6" t="s">
        <v>11</v>
      </c>
      <c r="I3" s="6" t="s">
        <v>11</v>
      </c>
      <c r="J3" s="7" t="s">
        <v>11</v>
      </c>
    </row>
    <row r="4" spans="1:10" x14ac:dyDescent="0.25">
      <c r="A4" s="17">
        <v>0.01</v>
      </c>
      <c r="B4" s="23">
        <v>44.518072289156677</v>
      </c>
      <c r="C4" s="23">
        <v>27.048192771084437</v>
      </c>
      <c r="D4" s="24">
        <v>17.46987951807224</v>
      </c>
      <c r="G4" s="17">
        <v>0.01</v>
      </c>
      <c r="H4" s="23">
        <v>27.528735632184066</v>
      </c>
      <c r="I4" s="23">
        <v>16.839080459770173</v>
      </c>
      <c r="J4" s="24">
        <v>10.689655172413893</v>
      </c>
    </row>
    <row r="5" spans="1:10" x14ac:dyDescent="0.25">
      <c r="A5" s="17">
        <v>0.05</v>
      </c>
      <c r="B5" s="25">
        <v>21.333333333333297</v>
      </c>
      <c r="C5" s="23">
        <v>14.376811594202859</v>
      </c>
      <c r="D5" s="24">
        <v>6.9565217391304373</v>
      </c>
      <c r="G5" s="17">
        <v>0.05</v>
      </c>
      <c r="H5" s="23">
        <v>18.00561797752804</v>
      </c>
      <c r="I5" s="23">
        <v>11.713483146067311</v>
      </c>
      <c r="J5" s="24">
        <v>6.2921348314607286</v>
      </c>
    </row>
    <row r="6" spans="1:10" x14ac:dyDescent="0.25">
      <c r="A6" s="17">
        <v>0.1</v>
      </c>
      <c r="B6" s="23">
        <f>'Raw Data'!Q8+'Raw Data'!Q10</f>
        <v>107.58813559322016</v>
      </c>
      <c r="C6" s="23">
        <f>'Raw Data'!R8+'Raw Data'!R10</f>
        <v>85.3630508474576</v>
      </c>
      <c r="D6" s="24">
        <f>'Raw Data'!S8+'Raw Data'!S10</f>
        <v>22.225084745762565</v>
      </c>
      <c r="G6" s="17">
        <v>0.1</v>
      </c>
      <c r="H6" s="23">
        <f>'Raw Data'!Q9+'Raw Data'!Q11</f>
        <v>116.35115697310799</v>
      </c>
      <c r="I6" s="23">
        <f>'Raw Data'!R9+'Raw Data'!R11</f>
        <v>94.212007504690277</v>
      </c>
      <c r="J6" s="24">
        <f>H6-I6</f>
        <v>22.139149468417713</v>
      </c>
    </row>
    <row r="7" spans="1:10" x14ac:dyDescent="0.25">
      <c r="A7" s="17">
        <v>0.2</v>
      </c>
      <c r="B7" s="23">
        <f>'Raw Data'!Q12+'Raw Data'!Q14+'Raw Data'!Q16+'Raw Data'!Q18</f>
        <v>590.48880250064246</v>
      </c>
      <c r="C7" s="23">
        <f>'Raw Data'!R12+'Raw Data'!R14+'Raw Data'!R16+'Raw Data'!R18</f>
        <v>494.78527600359706</v>
      </c>
      <c r="D7" s="24">
        <f>B7-C7</f>
        <v>95.703526497045402</v>
      </c>
      <c r="G7" s="17">
        <v>0.2</v>
      </c>
      <c r="H7" s="23">
        <f>'Raw Data'!Q13+'Raw Data'!Q15+'Raw Data'!Q17+'Raw Data'!Q19</f>
        <v>635.25784544533781</v>
      </c>
      <c r="I7" s="23">
        <f>'Raw Data'!R13+'Raw Data'!R15+'Raw Data'!R17+'Raw Data'!R19</f>
        <v>538.46839962962031</v>
      </c>
      <c r="J7" s="24">
        <f>H7-I7</f>
        <v>96.789445815717499</v>
      </c>
    </row>
    <row r="8" spans="1:10" x14ac:dyDescent="0.25">
      <c r="A8" s="17">
        <v>0.3</v>
      </c>
      <c r="B8" s="23">
        <f>'Raw Data'!Q20+'Raw Data'!Q22+'Raw Data'!Q24+'Raw Data'!Q26+'Raw Data'!Q28</f>
        <v>994.56778524119284</v>
      </c>
      <c r="C8" s="23">
        <f>'Raw Data'!R20+'Raw Data'!R22+'Raw Data'!R24+'Raw Data'!R26+'Raw Data'!R28</f>
        <v>833.62733504692551</v>
      </c>
      <c r="D8" s="24">
        <f t="shared" ref="D8:D10" si="0">B8-C8</f>
        <v>160.94045019426733</v>
      </c>
      <c r="G8" s="17">
        <v>0.3</v>
      </c>
      <c r="H8" s="23">
        <f>'Raw Data'!Q21+'Raw Data'!Q23+'Raw Data'!Q25+'Raw Data'!Q27+'Raw Data'!Q29</f>
        <v>1520.5678270042185</v>
      </c>
      <c r="I8" s="23">
        <f>'Raw Data'!R21+'Raw Data'!R23+'Raw Data'!R25+'Raw Data'!R27+'Raw Data'!R29</f>
        <v>1334.0789029535872</v>
      </c>
      <c r="J8" s="24">
        <f t="shared" ref="J8:J10" si="1">H8-I8</f>
        <v>186.48892405063134</v>
      </c>
    </row>
    <row r="9" spans="1:10" x14ac:dyDescent="0.25">
      <c r="A9" s="17">
        <v>0.45</v>
      </c>
      <c r="B9" s="23">
        <f>'Raw Data'!Q30+'Raw Data'!Q32+'Raw Data'!Q34+'Raw Data'!Q36+'Raw Data'!Q38</f>
        <v>1266.1954960078094</v>
      </c>
      <c r="C9" s="23">
        <f>'Raw Data'!R30+'Raw Data'!R32+'Raw Data'!R34+'Raw Data'!R36+'Raw Data'!R38</f>
        <v>1145.7724526285895</v>
      </c>
      <c r="D9" s="24">
        <f t="shared" si="0"/>
        <v>120.42304337921996</v>
      </c>
      <c r="G9" s="17">
        <v>0.45</v>
      </c>
      <c r="H9" s="23">
        <f>'Raw Data'!Q31+'Raw Data'!Q33+'Raw Data'!Q35+'Raw Data'!Q37+'Raw Data'!Q39</f>
        <v>1611.075306974541</v>
      </c>
      <c r="I9" s="23">
        <f>'Raw Data'!R31+'Raw Data'!R33+'Raw Data'!R35+'Raw Data'!R37+'Raw Data'!R39</f>
        <v>1464.4690935412098</v>
      </c>
      <c r="J9" s="24">
        <f t="shared" si="1"/>
        <v>146.60621343333128</v>
      </c>
    </row>
    <row r="10" spans="1:10" x14ac:dyDescent="0.25">
      <c r="A10" s="16">
        <v>0.6</v>
      </c>
      <c r="B10" s="26">
        <f>'Raw Data'!Q40+'Raw Data'!Q42+'Raw Data'!Q44+'Raw Data'!Q46+'Raw Data'!Q48</f>
        <v>765.97692004889473</v>
      </c>
      <c r="C10" s="26">
        <f>'Raw Data'!R40+'Raw Data'!R42+'Raw Data'!R44+'Raw Data'!R46+'Raw Data'!R48</f>
        <v>681.68842066007824</v>
      </c>
      <c r="D10" s="27">
        <f t="shared" si="0"/>
        <v>84.28849938881649</v>
      </c>
      <c r="G10" s="16">
        <v>0.6</v>
      </c>
      <c r="H10" s="26">
        <f>'Raw Data'!Q41+'Raw Data'!Q43+'Raw Data'!Q45+'Raw Data'!Q47+'Raw Data'!Q49</f>
        <v>965.57304259043201</v>
      </c>
      <c r="I10" s="26">
        <f>'Raw Data'!R41+'Raw Data'!R43+'Raw Data'!R45+'Raw Data'!R47+'Raw Data'!R49</f>
        <v>868.12144354769703</v>
      </c>
      <c r="J10" s="27">
        <f t="shared" si="1"/>
        <v>97.451599042734983</v>
      </c>
    </row>
  </sheetData>
  <pageMargins left="0.7" right="0.7" top="0.75" bottom="0.75" header="0.3" footer="0.3"/>
  <pageSetup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B1" workbookViewId="0">
      <selection activeCell="E8" sqref="E8"/>
    </sheetView>
  </sheetViews>
  <sheetFormatPr defaultRowHeight="15" x14ac:dyDescent="0.25"/>
  <cols>
    <col min="1" max="1" width="9.7109375" bestFit="1" customWidth="1"/>
    <col min="2" max="2" width="9.28515625" bestFit="1" customWidth="1"/>
    <col min="3" max="3" width="14.28515625" bestFit="1" customWidth="1"/>
    <col min="4" max="4" width="16" bestFit="1" customWidth="1"/>
    <col min="5" max="5" width="16.42578125" bestFit="1" customWidth="1"/>
    <col min="6" max="6" width="13.85546875" bestFit="1" customWidth="1"/>
    <col min="7" max="7" width="11.140625" bestFit="1" customWidth="1"/>
    <col min="8" max="8" width="6" bestFit="1" customWidth="1"/>
  </cols>
  <sheetData>
    <row r="1" spans="1:6" x14ac:dyDescent="0.25">
      <c r="A1" s="1" t="s">
        <v>113</v>
      </c>
      <c r="B1" s="1" t="s">
        <v>114</v>
      </c>
      <c r="C1" s="1" t="s">
        <v>115</v>
      </c>
      <c r="D1" s="1" t="s">
        <v>116</v>
      </c>
      <c r="E1" s="1" t="s">
        <v>117</v>
      </c>
      <c r="F1" s="1" t="s">
        <v>118</v>
      </c>
    </row>
    <row r="2" spans="1:6" x14ac:dyDescent="0.25">
      <c r="A2" s="1">
        <v>1</v>
      </c>
      <c r="B2" s="1">
        <v>0.01</v>
      </c>
      <c r="C2" s="1" t="s">
        <v>68</v>
      </c>
      <c r="D2" s="1">
        <v>830</v>
      </c>
      <c r="E2" s="1">
        <f>'Raw Data'!U4</f>
        <v>3.6950000000000038E-2</v>
      </c>
      <c r="F2" s="1">
        <v>0</v>
      </c>
    </row>
    <row r="3" spans="1:6" x14ac:dyDescent="0.25">
      <c r="A3" s="1">
        <v>2</v>
      </c>
      <c r="B3" s="1">
        <v>0.05</v>
      </c>
      <c r="C3" s="1" t="s">
        <v>70</v>
      </c>
      <c r="D3" s="1">
        <v>1725</v>
      </c>
      <c r="E3" s="1">
        <f>'Raw Data'!U6</f>
        <v>3.6799999999999944E-2</v>
      </c>
      <c r="F3" s="1">
        <v>0</v>
      </c>
    </row>
    <row r="4" spans="1:6" x14ac:dyDescent="0.25">
      <c r="A4" s="1">
        <v>3</v>
      </c>
      <c r="B4" s="1">
        <v>0.1</v>
      </c>
      <c r="C4" s="1" t="s">
        <v>119</v>
      </c>
      <c r="D4" s="1">
        <f>1180+1250</f>
        <v>2430</v>
      </c>
      <c r="E4" s="1">
        <f>'Raw Data'!U8+'Raw Data'!U10</f>
        <v>0.12994999999999979</v>
      </c>
      <c r="F4" s="1">
        <v>0</v>
      </c>
    </row>
    <row r="5" spans="1:6" x14ac:dyDescent="0.25">
      <c r="A5" s="1">
        <v>4</v>
      </c>
      <c r="B5" s="1">
        <v>0.2</v>
      </c>
      <c r="C5" s="1" t="s">
        <v>121</v>
      </c>
      <c r="D5" s="1">
        <f>780+840+830+870</f>
        <v>3320</v>
      </c>
      <c r="E5" s="1">
        <f>'Raw Data'!U12+'Raw Data'!U14+'Raw Data'!U16+'Raw Data'!U18</f>
        <v>0.48434999999999961</v>
      </c>
      <c r="F5" s="1">
        <v>0</v>
      </c>
    </row>
    <row r="6" spans="1:6" x14ac:dyDescent="0.25">
      <c r="A6" s="1">
        <v>5</v>
      </c>
      <c r="B6" s="1">
        <v>0.3</v>
      </c>
      <c r="C6" s="1" t="s">
        <v>122</v>
      </c>
      <c r="D6" s="1">
        <f>725+770+765+760+800</f>
        <v>3820</v>
      </c>
      <c r="E6" s="1">
        <f>'Raw Data'!U20+'Raw Data'!U22+'Raw Data'!U24+'Raw Data'!U26+'Raw Data'!U28</f>
        <v>0.75579999999999981</v>
      </c>
      <c r="F6" s="1">
        <v>0</v>
      </c>
    </row>
    <row r="7" spans="1:6" x14ac:dyDescent="0.25">
      <c r="A7" s="1">
        <v>6</v>
      </c>
      <c r="B7" s="1">
        <v>0.45</v>
      </c>
      <c r="C7" s="1" t="s">
        <v>123</v>
      </c>
      <c r="D7" s="1">
        <f>820+870+875+850+910</f>
        <v>4325</v>
      </c>
      <c r="E7" s="1">
        <f>'Raw Data'!U30+'Raw Data'!U32+'Raw Data'!U34+'Raw Data'!U36+'Raw Data'!U38</f>
        <v>1.0881999999999996</v>
      </c>
      <c r="F7" s="1">
        <v>0</v>
      </c>
    </row>
    <row r="8" spans="1:6" x14ac:dyDescent="0.25">
      <c r="A8" s="1">
        <v>7</v>
      </c>
      <c r="B8" s="1">
        <v>0.6</v>
      </c>
      <c r="C8" s="1" t="s">
        <v>124</v>
      </c>
      <c r="D8" s="1">
        <f>865+900+900+900+930</f>
        <v>4495</v>
      </c>
      <c r="E8" s="1">
        <f>'Raw Data'!U40+'Raw Data'!U42+'Raw Data'!U44+'Raw Data'!U46+'Raw Data'!U48</f>
        <v>0.68759999999999999</v>
      </c>
      <c r="F8" s="1">
        <v>0</v>
      </c>
    </row>
    <row r="9" spans="1:6" x14ac:dyDescent="0.25">
      <c r="A9" s="28"/>
    </row>
    <row r="10" spans="1:6" x14ac:dyDescent="0.25">
      <c r="A10" s="2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E9" sqref="E9"/>
    </sheetView>
  </sheetViews>
  <sheetFormatPr defaultRowHeight="15" x14ac:dyDescent="0.25"/>
  <sheetData>
    <row r="1" spans="1:6" x14ac:dyDescent="0.25">
      <c r="A1" s="1" t="s">
        <v>113</v>
      </c>
      <c r="B1" s="1" t="s">
        <v>114</v>
      </c>
      <c r="C1" s="1" t="s">
        <v>115</v>
      </c>
      <c r="D1" s="1" t="s">
        <v>116</v>
      </c>
      <c r="E1" s="1" t="s">
        <v>117</v>
      </c>
      <c r="F1" s="1" t="s">
        <v>118</v>
      </c>
    </row>
    <row r="2" spans="1:6" x14ac:dyDescent="0.25">
      <c r="A2" s="1">
        <v>1</v>
      </c>
      <c r="B2" s="1">
        <v>0.01</v>
      </c>
      <c r="C2" s="1" t="s">
        <v>69</v>
      </c>
      <c r="D2" s="1">
        <v>870</v>
      </c>
      <c r="E2" s="1">
        <f>'Raw Data'!U5</f>
        <v>2.3950000000000138E-2</v>
      </c>
      <c r="F2" s="1">
        <v>0</v>
      </c>
    </row>
    <row r="3" spans="1:6" x14ac:dyDescent="0.25">
      <c r="A3" s="1">
        <v>2</v>
      </c>
      <c r="B3" s="1">
        <v>0.05</v>
      </c>
      <c r="C3" s="1" t="s">
        <v>71</v>
      </c>
      <c r="D3" s="1">
        <v>1780</v>
      </c>
      <c r="E3" s="1">
        <f>'Raw Data'!U7</f>
        <v>3.2049999999999912E-2</v>
      </c>
      <c r="F3" s="1">
        <v>0</v>
      </c>
    </row>
    <row r="4" spans="1:6" x14ac:dyDescent="0.25">
      <c r="A4" s="1">
        <v>3</v>
      </c>
      <c r="B4" s="1">
        <v>0.1</v>
      </c>
      <c r="C4" s="1" t="s">
        <v>120</v>
      </c>
      <c r="D4" s="1">
        <f>1230+1300</f>
        <v>2530</v>
      </c>
      <c r="E4" s="1">
        <f>'Raw Data'!U9+'Raw Data'!U11</f>
        <v>0.14654999999999974</v>
      </c>
      <c r="F4" s="1">
        <v>0</v>
      </c>
    </row>
    <row r="5" spans="1:6" x14ac:dyDescent="0.25">
      <c r="A5" s="1">
        <v>4</v>
      </c>
      <c r="B5" s="1">
        <v>0.2</v>
      </c>
      <c r="C5" s="1" t="s">
        <v>125</v>
      </c>
      <c r="D5" s="1">
        <f>830+870+850+900</f>
        <v>3450</v>
      </c>
      <c r="E5" s="1">
        <f>'Raw Data'!U13+'Raw Data'!U15+'Raw Data'!U17+'Raw Data'!U19</f>
        <v>0.54154999999999998</v>
      </c>
      <c r="F5" s="1">
        <v>0</v>
      </c>
    </row>
    <row r="6" spans="1:6" x14ac:dyDescent="0.25">
      <c r="A6" s="1">
        <v>5</v>
      </c>
      <c r="B6" s="1">
        <v>0.3</v>
      </c>
      <c r="C6" s="1" t="s">
        <v>126</v>
      </c>
      <c r="D6" s="1">
        <f>750+800+800+800+790</f>
        <v>3940</v>
      </c>
      <c r="E6" s="1">
        <f>'Raw Data'!U21+'Raw Data'!U23+'Raw Data'!U25+'Raw Data'!U27+'Raw Data'!U29</f>
        <v>1.1914499999999997</v>
      </c>
      <c r="F6" s="1">
        <v>0</v>
      </c>
    </row>
    <row r="7" spans="1:6" x14ac:dyDescent="0.25">
      <c r="A7" s="1">
        <v>6</v>
      </c>
      <c r="B7" s="1">
        <v>0.45</v>
      </c>
      <c r="C7" s="1" t="s">
        <v>127</v>
      </c>
      <c r="D7" s="1">
        <f>830+920+900+880+940</f>
        <v>4470</v>
      </c>
      <c r="E7" s="1">
        <f>'Raw Data'!U31+'Raw Data'!U33+'Raw Data'!U35+'Raw Data'!U37+'Raw Data'!U39</f>
        <v>1.4248499999999997</v>
      </c>
      <c r="F7" s="1">
        <v>0</v>
      </c>
    </row>
    <row r="8" spans="1:6" x14ac:dyDescent="0.25">
      <c r="A8" s="1">
        <v>7</v>
      </c>
      <c r="B8" s="1">
        <v>0.6</v>
      </c>
      <c r="C8" s="1" t="s">
        <v>128</v>
      </c>
      <c r="D8" s="1">
        <f>895+985+940+930+965</f>
        <v>4715</v>
      </c>
      <c r="E8" s="1">
        <f>'Raw Data'!U41+'Raw Data'!U43+'Raw Data'!U45+'Raw Data'!U47+'Raw Data'!U49</f>
        <v>0.90894999999999992</v>
      </c>
      <c r="F8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Final</vt:lpstr>
      <vt:lpstr>S4931</vt:lpstr>
      <vt:lpstr>S4930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Lindsey</cp:lastModifiedBy>
  <dcterms:created xsi:type="dcterms:W3CDTF">2011-04-26T16:09:16Z</dcterms:created>
  <dcterms:modified xsi:type="dcterms:W3CDTF">2011-10-23T18:16:31Z</dcterms:modified>
</cp:coreProperties>
</file>